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8400" windowHeight="19125" activeTab="1"/>
  </bookViews>
  <sheets>
    <sheet name="Rekapitulace zakázky" sheetId="1" r:id="rId1"/>
    <sheet name="Část 1 - Nebytový prostor..." sheetId="2" r:id="rId2"/>
    <sheet name="D.1.4.1 - ZTI" sheetId="3" r:id="rId3"/>
    <sheet name="D.1.4.2 - ÚT" sheetId="4" r:id="rId4"/>
    <sheet name="D.1.4.3 - VZT" sheetId="5" r:id="rId5"/>
    <sheet name="D.1.4.4 - Elektroinstalace" sheetId="6" r:id="rId6"/>
    <sheet name="Část 2 - Předávací stanic..." sheetId="7" r:id="rId7"/>
    <sheet name="VRN - VEDLEJŠÍ A OSTATNÍ ..." sheetId="8" r:id="rId8"/>
  </sheets>
  <definedNames>
    <definedName name="_xlnm._FilterDatabase" localSheetId="1" hidden="1">'Část 1 - Nebytový prostor...'!$C$137:$K$505</definedName>
    <definedName name="_xlnm._FilterDatabase" localSheetId="6" hidden="1">'Část 2 - Předávací stanic...'!$C$128:$K$240</definedName>
    <definedName name="_xlnm._FilterDatabase" localSheetId="2" hidden="1">'D.1.4.1 - ZTI'!$C$122:$K$185</definedName>
    <definedName name="_xlnm._FilterDatabase" localSheetId="3" hidden="1">'D.1.4.2 - ÚT'!$C$122:$K$155</definedName>
    <definedName name="_xlnm._FilterDatabase" localSheetId="4" hidden="1">'D.1.4.3 - VZT'!$C$121:$K$279</definedName>
    <definedName name="_xlnm._FilterDatabase" localSheetId="5" hidden="1">'D.1.4.4 - Elektroinstalace'!$C$121:$K$171</definedName>
    <definedName name="_xlnm._FilterDatabase" localSheetId="7" hidden="1">'VRN - VEDLEJŠÍ A OSTATNÍ ...'!$C$118:$K$173</definedName>
    <definedName name="_xlnm.Print_Area" localSheetId="1">'Část 1 - Nebytový prostor...'!$C$4:$J$76,'Část 1 - Nebytový prostor...'!$C$82:$J$119,'Část 1 - Nebytový prostor...'!$C$125:$J$505</definedName>
    <definedName name="_xlnm.Print_Area" localSheetId="6">'Část 2 - Předávací stanic...'!$C$4:$J$76,'Část 2 - Předávací stanic...'!$C$82:$J$110,'Část 2 - Předávací stanic...'!$C$116:$J$240</definedName>
    <definedName name="_xlnm.Print_Area" localSheetId="2">'D.1.4.1 - ZTI'!$C$4:$J$76,'D.1.4.1 - ZTI'!$C$82:$J$102,'D.1.4.1 - ZTI'!$C$108:$J$185</definedName>
    <definedName name="_xlnm.Print_Area" localSheetId="3">'D.1.4.2 - ÚT'!$C$4:$J$76,'D.1.4.2 - ÚT'!$C$82:$J$102,'D.1.4.2 - ÚT'!$C$108:$J$155</definedName>
    <definedName name="_xlnm.Print_Area" localSheetId="4">'D.1.4.3 - VZT'!$C$4:$J$76,'D.1.4.3 - VZT'!$C$82:$J$101,'D.1.4.3 - VZT'!$C$107:$J$279</definedName>
    <definedName name="_xlnm.Print_Area" localSheetId="5">'D.1.4.4 - Elektroinstalace'!$C$4:$J$76,'D.1.4.4 - Elektroinstalace'!$C$82:$J$101,'D.1.4.4 - Elektroinstalace'!$C$107:$J$171</definedName>
    <definedName name="_xlnm.Print_Area" localSheetId="0">'Rekapitulace zakázky'!$D$4:$AO$76,'Rekapitulace zakázky'!$C$82:$AQ$103</definedName>
    <definedName name="_xlnm.Print_Area" localSheetId="7">'VRN - VEDLEJŠÍ A OSTATNÍ ...'!$C$4:$J$76,'VRN - VEDLEJŠÍ A OSTATNÍ ...'!$C$82:$J$100,'VRN - VEDLEJŠÍ A OSTATNÍ ...'!$C$106:$J$173</definedName>
    <definedName name="_xlnm.Print_Titles" localSheetId="0">'Rekapitulace zakázky'!$92:$92</definedName>
    <definedName name="_xlnm.Print_Titles" localSheetId="1">'Část 1 - Nebytový prostor...'!$137:$137</definedName>
    <definedName name="_xlnm.Print_Titles" localSheetId="2">'D.1.4.1 - ZTI'!$122:$122</definedName>
    <definedName name="_xlnm.Print_Titles" localSheetId="3">'D.1.4.2 - ÚT'!$122:$122</definedName>
    <definedName name="_xlnm.Print_Titles" localSheetId="4">'D.1.4.3 - VZT'!$121:$121</definedName>
    <definedName name="_xlnm.Print_Titles" localSheetId="5">'D.1.4.4 - Elektroinstalace'!$121:$121</definedName>
    <definedName name="_xlnm.Print_Titles" localSheetId="6">'Část 2 - Předávací stanic...'!$128:$128</definedName>
    <definedName name="_xlnm.Print_Titles" localSheetId="7">'VRN - VEDLEJŠÍ A OSTATNÍ ...'!$118:$118</definedName>
  </definedNames>
  <calcPr calcId="152511"/>
</workbook>
</file>

<file path=xl/sharedStrings.xml><?xml version="1.0" encoding="utf-8"?>
<sst xmlns="http://schemas.openxmlformats.org/spreadsheetml/2006/main" count="10685" uniqueCount="1819">
  <si>
    <t>Export Komplet</t>
  </si>
  <si>
    <t/>
  </si>
  <si>
    <t>2.0</t>
  </si>
  <si>
    <t>False</t>
  </si>
  <si>
    <t>{1ea3df0f-e22b-4e80-8bb3-b7df4c760079}</t>
  </si>
  <si>
    <t>&gt;&gt;  skryté sloupce  &lt;&lt;</t>
  </si>
  <si>
    <t>0,01</t>
  </si>
  <si>
    <t>21</t>
  </si>
  <si>
    <t>15</t>
  </si>
  <si>
    <t>REKAPITULACE ZAKÁZKY</t>
  </si>
  <si>
    <t>v ---  níže se nacházejí doplnkové a pomocné údaje k sestavám  --- v</t>
  </si>
  <si>
    <t>0,001</t>
  </si>
  <si>
    <t>Kód:</t>
  </si>
  <si>
    <t>201031</t>
  </si>
  <si>
    <t>Zakázka:</t>
  </si>
  <si>
    <t>KSO:</t>
  </si>
  <si>
    <t>CC-CZ:</t>
  </si>
  <si>
    <t>Místo:</t>
  </si>
  <si>
    <t>ul. Mánesova, Frýdek-Místek</t>
  </si>
  <si>
    <t>Datum:</t>
  </si>
  <si>
    <t>Zadavatel:</t>
  </si>
  <si>
    <t>IČ:</t>
  </si>
  <si>
    <t>Distep, a.s.</t>
  </si>
  <si>
    <t>DIČ:</t>
  </si>
  <si>
    <t>Zhotovitel:</t>
  </si>
  <si>
    <t xml:space="preserve"> </t>
  </si>
  <si>
    <t>Projektant:</t>
  </si>
  <si>
    <t>Ing. Miroslav Havlásek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</si>
  <si>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</si>
  <si>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</si>
  <si>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</si>
  <si>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</si>
  <si>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</si>
  <si>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</si>
  <si>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</si>
  <si>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</si>
  <si>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</si>
  <si>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</si>
  <si>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</si>
  <si>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</si>
  <si>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</si>
  <si>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</si>
  <si>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</si>
  <si>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</si>
  <si>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</si>
  <si>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</si>
  <si>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</si>
  <si>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</si>
  <si>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</si>
  <si>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</si>
  <si>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</si>
  <si>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</si>
  <si>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</si>
  <si>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</si>
  <si>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</si>
  <si>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</si>
  <si>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</si>
  <si>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</si>
  <si>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</si>
  <si>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</si>
  <si>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</si>
  <si>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</si>
  <si>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</si>
  <si>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</si>
  <si>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</si>
  <si>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</si>
  <si>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</si>
  <si>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</si>
  <si>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</si>
  <si>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</si>
  <si>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</si>
  <si>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</si>
  <si>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</si>
  <si>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</si>
  <si>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</si>
  <si>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Část 1</t>
  </si>
  <si>
    <t>Nebytový prostor (č. p. 3318)</t>
  </si>
  <si>
    <t>STA</t>
  </si>
  <si>
    <t>1</t>
  </si>
  <si>
    <t>{2a262190-bf2e-44d1-841a-817e50b5d32d}</t>
  </si>
  <si>
    <t>2</t>
  </si>
  <si>
    <t>/</t>
  </si>
  <si>
    <t>Soupis</t>
  </si>
  <si>
    <t>###NOINSERT###</t>
  </si>
  <si>
    <t>D.1.4.1</t>
  </si>
  <si>
    <t>ZTI</t>
  </si>
  <si>
    <t>{11b2abf9-33a3-4501-bb22-185822547c9d}</t>
  </si>
  <si>
    <t>D.1.4.2</t>
  </si>
  <si>
    <t>ÚT</t>
  </si>
  <si>
    <t>{121c7668-90dd-4a63-b588-02252903bbd7}</t>
  </si>
  <si>
    <t>D.1.4.3</t>
  </si>
  <si>
    <t>VZT</t>
  </si>
  <si>
    <t>{512cdc36-5bb8-486f-bb30-a9cf41dc1090}</t>
  </si>
  <si>
    <t>D.1.4.4</t>
  </si>
  <si>
    <t>Elektroinstalace</t>
  </si>
  <si>
    <t>{43690041-444e-4889-88b2-6064cdcababe}</t>
  </si>
  <si>
    <t>Část 2</t>
  </si>
  <si>
    <t>Předávací stanice (č. p. 3319)</t>
  </si>
  <si>
    <t>{5f271777-d572-4f60-87a3-4a83980d0eec}</t>
  </si>
  <si>
    <t>VRN</t>
  </si>
  <si>
    <t>VEDLEJŠÍ A OSTATNÍ NÁKLADY</t>
  </si>
  <si>
    <t>{b6aa1f60-ea3e-4709-b342-95ebaada5052}</t>
  </si>
  <si>
    <t>KRYCÍ LIST SOUPISU PRACÍ</t>
  </si>
  <si>
    <t>Objekt:</t>
  </si>
  <si>
    <t>Část 1 - Nebytový prostor (č. p. 3318)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</si>
  <si>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</si>
  <si>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</si>
  <si>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</si>
  <si>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</si>
  <si>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</si>
  <si>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</si>
  <si>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</si>
  <si>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</si>
  <si>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</si>
  <si>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</si>
  <si>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</si>
  <si>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</si>
  <si>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</si>
  <si>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</si>
  <si>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</si>
  <si>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</si>
  <si>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</si>
  <si>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</si>
  <si>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</si>
  <si>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</si>
  <si>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</si>
  <si>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</si>
  <si>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</si>
  <si>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</si>
  <si>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</si>
  <si>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</si>
  <si>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</si>
  <si>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</si>
  <si>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</si>
  <si>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</si>
  <si>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</si>
  <si>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</si>
  <si>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</si>
  <si>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</si>
  <si>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</si>
  <si>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</si>
  <si>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</si>
  <si>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</si>
  <si>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</si>
  <si>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</si>
  <si>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</si>
  <si>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</si>
  <si>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</si>
  <si>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</si>
  <si>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</si>
  <si>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</si>
  <si>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</si>
  <si>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</si>
  <si>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4</t>
  </si>
  <si>
    <t>-181117067</t>
  </si>
  <si>
    <t>VV</t>
  </si>
  <si>
    <t>"okapový chodník" 4,52</t>
  </si>
  <si>
    <t>122111101</t>
  </si>
  <si>
    <t>Odkopávky a prokopávky v hornině třídy těžitelnosti I, skupiny 1 a 2 ručně</t>
  </si>
  <si>
    <t>m3</t>
  </si>
  <si>
    <t>-849016365</t>
  </si>
  <si>
    <t>"okapový chodník" (25,79-4,52)*0,2</t>
  </si>
  <si>
    <t>3</t>
  </si>
  <si>
    <t>162751117</t>
  </si>
  <si>
    <t>Vodorovné přemístění do 10000 m výkopku/sypaniny z horniny třídy těžitelnosti I, skupiny 1 až 3</t>
  </si>
  <si>
    <t>-626580828</t>
  </si>
  <si>
    <t>171201231</t>
  </si>
  <si>
    <t>Poplatek za uložení zeminy a kamení na recyklační skládce (skládkovné) kód odpadu 17 05 04</t>
  </si>
  <si>
    <t>t</t>
  </si>
  <si>
    <t>-908170367</t>
  </si>
  <si>
    <t>4,254*1,8 'Přepočtené koeficientem množství</t>
  </si>
  <si>
    <t>5</t>
  </si>
  <si>
    <t>171251201</t>
  </si>
  <si>
    <t>Uložení sypaniny na skládky nebo meziskládky</t>
  </si>
  <si>
    <t>-1767394517</t>
  </si>
  <si>
    <t>Svislé a kompletní konstrukce</t>
  </si>
  <si>
    <t>6</t>
  </si>
  <si>
    <t>311272125</t>
  </si>
  <si>
    <t>Zdivo z pórobetonových tvárnic na pero a drážku přes P2 do P4 do 450 kg/m3 na tenkovrstvou maltu tl 250 m</t>
  </si>
  <si>
    <t>413429971</t>
  </si>
  <si>
    <t>21,78+4,78</t>
  </si>
  <si>
    <t>7</t>
  </si>
  <si>
    <t>317321311</t>
  </si>
  <si>
    <t>Překlad ze ŽB tř. C 16/20</t>
  </si>
  <si>
    <t>-1584022569</t>
  </si>
  <si>
    <t>3*0,25*0,1</t>
  </si>
  <si>
    <t>8</t>
  </si>
  <si>
    <t>317941121</t>
  </si>
  <si>
    <t>Osazování ocelových válcovaných nosníků na zdivu I, IE, U, UE nebo L do č 12</t>
  </si>
  <si>
    <t>-1735029185</t>
  </si>
  <si>
    <t>9</t>
  </si>
  <si>
    <t>M</t>
  </si>
  <si>
    <t>13010816</t>
  </si>
  <si>
    <t>ocel profilová UPN 100 jakost 11 375</t>
  </si>
  <si>
    <t>-2132861172</t>
  </si>
  <si>
    <t>0,05*1,1 'Přepočtené koeficientem množství</t>
  </si>
  <si>
    <t>Úpravy povrchů, podlahy a osazování výplní</t>
  </si>
  <si>
    <t>10</t>
  </si>
  <si>
    <t>611315411</t>
  </si>
  <si>
    <t>Oprava vnitřní vápenné hladké omítky stropů v rozsahu plochy do 10%</t>
  </si>
  <si>
    <t>165782205</t>
  </si>
  <si>
    <t>205,96</t>
  </si>
  <si>
    <t>11</t>
  </si>
  <si>
    <t>612131121</t>
  </si>
  <si>
    <t>Penetrační disperzní nátěr vnitřních stěn nanášený ručně</t>
  </si>
  <si>
    <t>-1863271261</t>
  </si>
  <si>
    <t>12</t>
  </si>
  <si>
    <t>612315411</t>
  </si>
  <si>
    <t>Oprava vnitřní vápenné hladké omítky stěn v rozsahu plochy do 10%</t>
  </si>
  <si>
    <t>-1956762458</t>
  </si>
  <si>
    <t>171,747-6-26,56</t>
  </si>
  <si>
    <t>13</t>
  </si>
  <si>
    <t>612321121</t>
  </si>
  <si>
    <t>Vápenocementová omítka hladká jednovrstvá vnitřních stěn nanášená ručně</t>
  </si>
  <si>
    <t>-2072731032</t>
  </si>
  <si>
    <t>29,31+6</t>
  </si>
  <si>
    <t>14</t>
  </si>
  <si>
    <t>622131101</t>
  </si>
  <si>
    <t>Cementový postřik vnějších stěn nanášený celoplošně ručně</t>
  </si>
  <si>
    <t>-1594319571</t>
  </si>
  <si>
    <t>85,75+12,84+29,31</t>
  </si>
  <si>
    <t>622142001</t>
  </si>
  <si>
    <t>Potažení vnějších stěn sklovláknitým pletivem vtlačeným do tenkovrstvé hmoty</t>
  </si>
  <si>
    <t>-1021655815</t>
  </si>
  <si>
    <t>16</t>
  </si>
  <si>
    <t>622321121</t>
  </si>
  <si>
    <t>Vápenocementová omítka hladká jednovrstvá vnějších stěn nanášená ručně</t>
  </si>
  <si>
    <t>1680961423</t>
  </si>
  <si>
    <t>50,38+24,21+50,23+82,02+35,26+5,1</t>
  </si>
  <si>
    <t>17</t>
  </si>
  <si>
    <t>622331111</t>
  </si>
  <si>
    <t>Cementová omítka hrubá jednovrstvá zatřená vnějších stěn nanášená ručně</t>
  </si>
  <si>
    <t>2086640348</t>
  </si>
  <si>
    <t>18</t>
  </si>
  <si>
    <t>622331141</t>
  </si>
  <si>
    <t>Cementová omítka štuková dvouvrstvá vnějších stěn nanášená ručně</t>
  </si>
  <si>
    <t>-222031162</t>
  </si>
  <si>
    <t>"boční stěny venkovní rampy a schodišť</t>
  </si>
  <si>
    <t>0,31+0,13+0,66</t>
  </si>
  <si>
    <t>19</t>
  </si>
  <si>
    <t>622511111</t>
  </si>
  <si>
    <t>Tenkovrstvá akrylátová mozaiková střednězrnná omítka včetně penetrace vnějších stěn</t>
  </si>
  <si>
    <t>-1747006166</t>
  </si>
  <si>
    <t>35,26+5,1</t>
  </si>
  <si>
    <t>20</t>
  </si>
  <si>
    <t>622531021</t>
  </si>
  <si>
    <t>Tenkovrstvá silikonová zrnitá omítka tl. 2,0 mm včetně penetrace vnějších stěn</t>
  </si>
  <si>
    <t>35583319</t>
  </si>
  <si>
    <t>50,38+24,21+50,23+82,02</t>
  </si>
  <si>
    <t>629995101</t>
  </si>
  <si>
    <t>Očištění vnějších ploch tlakovou vodou</t>
  </si>
  <si>
    <t>1850041475</t>
  </si>
  <si>
    <t>128,4+85,75</t>
  </si>
  <si>
    <t>22</t>
  </si>
  <si>
    <t>632451431</t>
  </si>
  <si>
    <t>Doplnění cementového potěru hlazeného pl do 1 m2 tl do 30 mm</t>
  </si>
  <si>
    <t>1990962345</t>
  </si>
  <si>
    <t>"podlaha A" 73,26*0,05</t>
  </si>
  <si>
    <t>23</t>
  </si>
  <si>
    <t>637111112</t>
  </si>
  <si>
    <t>Okapový chodník ze štěrkopísku tl 150 mm s udusáním</t>
  </si>
  <si>
    <t>1125030405</t>
  </si>
  <si>
    <t>24</t>
  </si>
  <si>
    <t>637211122</t>
  </si>
  <si>
    <t>Okapový chodník z betonových dlaždic tl 60 mm kladených do písku se zalitím spár MC</t>
  </si>
  <si>
    <t>-1433869307</t>
  </si>
  <si>
    <t>25</t>
  </si>
  <si>
    <t>642946111</t>
  </si>
  <si>
    <t>Osazování pouzdra posuvných dveří s jednou kapsou pro jedno křídlo šířky do 800 mm do zděné příčky</t>
  </si>
  <si>
    <t>kus</t>
  </si>
  <si>
    <t>168787482</t>
  </si>
  <si>
    <t>26</t>
  </si>
  <si>
    <t>55331611</t>
  </si>
  <si>
    <t>pouzdro stavební posuvných dveří jednopouzdrové 700mm standardní rozměr</t>
  </si>
  <si>
    <t>1721655984</t>
  </si>
  <si>
    <t>27</t>
  </si>
  <si>
    <t>55331612</t>
  </si>
  <si>
    <t>pouzdro stavební posuvných dveří jednopouzdrové 800mm standardní rozměr</t>
  </si>
  <si>
    <t>-60124658</t>
  </si>
  <si>
    <t>Ostatní konstrukce a práce, bourání</t>
  </si>
  <si>
    <t>28</t>
  </si>
  <si>
    <t>941211111</t>
  </si>
  <si>
    <t>Montáž lešení řadového rámového lehkého zatížení do 200 kg/m2 š do 0,9 m v do 10 m</t>
  </si>
  <si>
    <t>1613998289</t>
  </si>
  <si>
    <t>29</t>
  </si>
  <si>
    <t>941211211</t>
  </si>
  <si>
    <t>Příplatek k lešení řadovému rámovému lehkému š 0,9 m v do 25 m za první a ZKD den použití</t>
  </si>
  <si>
    <t>-1054808763</t>
  </si>
  <si>
    <t>240*30 'Přepočtené koeficientem množství</t>
  </si>
  <si>
    <t>30</t>
  </si>
  <si>
    <t>941211811</t>
  </si>
  <si>
    <t>Demontáž lešení řadového rámového lehkého zatížení do 200 kg/m2 š do 0,9 m v do 10 m</t>
  </si>
  <si>
    <t>-1322453821</t>
  </si>
  <si>
    <t>31</t>
  </si>
  <si>
    <t>949101111</t>
  </si>
  <si>
    <t>Lešení pomocné pro objekty pozemních staveb s lešeňovou podlahou v do 1,9 m zatížení do 150 kg/m2</t>
  </si>
  <si>
    <t>2099233613</t>
  </si>
  <si>
    <t>32</t>
  </si>
  <si>
    <t>952901111</t>
  </si>
  <si>
    <t>Vyčištění budov bytové a občanské výstavby při výšce podlaží do 4 m</t>
  </si>
  <si>
    <t>-828666749</t>
  </si>
  <si>
    <t>19,7*14,9</t>
  </si>
  <si>
    <t>33</t>
  </si>
  <si>
    <t>953943211</t>
  </si>
  <si>
    <t>Osazování hasicího přístroje</t>
  </si>
  <si>
    <t>-1203826303</t>
  </si>
  <si>
    <t>"Z16" 1</t>
  </si>
  <si>
    <t>34</t>
  </si>
  <si>
    <t>44932114</t>
  </si>
  <si>
    <t>přístroj hasicí ruční práškový PG 6 LE</t>
  </si>
  <si>
    <t>-685786074</t>
  </si>
  <si>
    <t>35</t>
  </si>
  <si>
    <t>953943213</t>
  </si>
  <si>
    <t>Označení únikových cest dle ČSN ISO 3864 a ČSN ISO 3864-1 a dle nařízení vlády č. 11/2002 Sb. - systém fotoluminiscenčního značení</t>
  </si>
  <si>
    <t>soubor</t>
  </si>
  <si>
    <t>2125279091</t>
  </si>
  <si>
    <t>"Z17" 1</t>
  </si>
  <si>
    <t>Součet</t>
  </si>
  <si>
    <t>36</t>
  </si>
  <si>
    <t>953943214</t>
  </si>
  <si>
    <t>Označení hlavního uzávěru vody a elektřiny - systém fotoluminiscenčního značení</t>
  </si>
  <si>
    <t>-340447126</t>
  </si>
  <si>
    <t>"Z18" 1</t>
  </si>
  <si>
    <t>37</t>
  </si>
  <si>
    <t>962031132</t>
  </si>
  <si>
    <t>Bourání příček z cihel pálených na MVC tl do 100 mm</t>
  </si>
  <si>
    <t>245927998</t>
  </si>
  <si>
    <t>"vnitřní cihelné příčky"</t>
  </si>
  <si>
    <t>3,25*(3+0,375*2+1,975+0,3*7+0,9+2,2+2,8)-1,6-1,2*2</t>
  </si>
  <si>
    <t>38</t>
  </si>
  <si>
    <t>962031136</t>
  </si>
  <si>
    <t>Bourání příček z tvárnic nebo příčkovek tl do 150 mm</t>
  </si>
  <si>
    <t>1157371580</t>
  </si>
  <si>
    <t>"předokenní stěny z pórobetonových příčkovek</t>
  </si>
  <si>
    <t>24,54</t>
  </si>
  <si>
    <t>39</t>
  </si>
  <si>
    <t>962042520</t>
  </si>
  <si>
    <t>Bourání zdiva nadzákladového z lehčeného betonu do 1 m3</t>
  </si>
  <si>
    <t>351122215</t>
  </si>
  <si>
    <t>2,1*1,2*0,25+2,4*1,2*2*0,25</t>
  </si>
  <si>
    <t>40</t>
  </si>
  <si>
    <t>965046111</t>
  </si>
  <si>
    <t>Broušení stávajících betonových podlah úběr do 3 mm</t>
  </si>
  <si>
    <t>-399833581</t>
  </si>
  <si>
    <t>3,97+20,52+6,16+75,68</t>
  </si>
  <si>
    <t>41</t>
  </si>
  <si>
    <t>965046119</t>
  </si>
  <si>
    <t>Příplatek k broušení stávajících betonových podlah za každý další 1 mm úběru</t>
  </si>
  <si>
    <t>-724504494</t>
  </si>
  <si>
    <t>106,33*2 'Přepočtené koeficientem množství</t>
  </si>
  <si>
    <t>42</t>
  </si>
  <si>
    <t>967041112</t>
  </si>
  <si>
    <t>Přisekání rovných ostění v betonu</t>
  </si>
  <si>
    <t>-297373897</t>
  </si>
  <si>
    <t>0,25*(3,1*2+2,5)</t>
  </si>
  <si>
    <t>43</t>
  </si>
  <si>
    <t>968072245</t>
  </si>
  <si>
    <t>Vybourání kovových rámů oken jednoduchých včetně křídel pl do 2 m2</t>
  </si>
  <si>
    <t>914098189</t>
  </si>
  <si>
    <t>6*0,6*2,4</t>
  </si>
  <si>
    <t>44</t>
  </si>
  <si>
    <t>968072455</t>
  </si>
  <si>
    <t>Vybourání kovových dveřních zárubní pl do 2 m2</t>
  </si>
  <si>
    <t>1735493508</t>
  </si>
  <si>
    <t>1,8+1,6+1,2</t>
  </si>
  <si>
    <t>45</t>
  </si>
  <si>
    <t>968072559</t>
  </si>
  <si>
    <t>Vybourání kovových vrat pl přes 5 m2</t>
  </si>
  <si>
    <t>-743572304</t>
  </si>
  <si>
    <t>2,4*2,5</t>
  </si>
  <si>
    <t>46</t>
  </si>
  <si>
    <t>968072641</t>
  </si>
  <si>
    <t>Vybourání kovových stěn kromě výkladních</t>
  </si>
  <si>
    <t>-366713081</t>
  </si>
  <si>
    <t>2,95*(3,6+6)</t>
  </si>
  <si>
    <t>3,25*(1,85+3,875)</t>
  </si>
  <si>
    <t>47</t>
  </si>
  <si>
    <t>977151122</t>
  </si>
  <si>
    <t>Jádrové vrty diamantovými korunkami do D 130 mm do stavebních materiálů</t>
  </si>
  <si>
    <t>m</t>
  </si>
  <si>
    <t>1588764271</t>
  </si>
  <si>
    <t>48</t>
  </si>
  <si>
    <t>977151125</t>
  </si>
  <si>
    <t>Jádrové vrty diamantovými korunkami do D 200 mm do stavebních materiálů</t>
  </si>
  <si>
    <t>453845897</t>
  </si>
  <si>
    <t>0,350*2+0,25</t>
  </si>
  <si>
    <t>49</t>
  </si>
  <si>
    <t>977211112</t>
  </si>
  <si>
    <t>Řezání stěnovou pilou ŽB kcí s výztuží průměru do 16 mm hl do 350 mm</t>
  </si>
  <si>
    <t>-1148344906</t>
  </si>
  <si>
    <t>2,1+2*1,2+2,4*2+1,2*4</t>
  </si>
  <si>
    <t>50</t>
  </si>
  <si>
    <t>978011121</t>
  </si>
  <si>
    <t>Otlučení (osekání) vnitřní vápenné nebo vápenocementové omítky stropů v rozsahu do 10 %</t>
  </si>
  <si>
    <t>535771049</t>
  </si>
  <si>
    <t>51</t>
  </si>
  <si>
    <t>978013121</t>
  </si>
  <si>
    <t>Otlučení (osekání) vnitřní vápenné nebo vápenocementové omítky stěn v rozsahu do 10 %</t>
  </si>
  <si>
    <t>1124255386</t>
  </si>
  <si>
    <t>52</t>
  </si>
  <si>
    <t>978036121</t>
  </si>
  <si>
    <t>Otlučení (osekání) cementových omítek vnějších ploch v rozsahu do 10 %</t>
  </si>
  <si>
    <t>1973265735</t>
  </si>
  <si>
    <t>53</t>
  </si>
  <si>
    <t>978059641</t>
  </si>
  <si>
    <t>Odsekání a odebrání obkladů stěn z vnějších obkládaček plochy přes 1 m2</t>
  </si>
  <si>
    <t>1922542246</t>
  </si>
  <si>
    <t>997</t>
  </si>
  <si>
    <t>Přesun sutě</t>
  </si>
  <si>
    <t>54</t>
  </si>
  <si>
    <t>997013111</t>
  </si>
  <si>
    <t>Vnitrostaveništní doprava suti a vybouraných hmot pro budovy v do 6 m s použitím mechanizace</t>
  </si>
  <si>
    <t>1923674997</t>
  </si>
  <si>
    <t>55</t>
  </si>
  <si>
    <t>997013501</t>
  </si>
  <si>
    <t>Odvoz suti a vybouraných hmot na skládku nebo meziskládku do 1 km se složením</t>
  </si>
  <si>
    <t>1871144798</t>
  </si>
  <si>
    <t>56</t>
  </si>
  <si>
    <t>997013509</t>
  </si>
  <si>
    <t>Příplatek k odvozu suti a vybouraných hmot na skládku ZKD 1 km přes 1 km</t>
  </si>
  <si>
    <t>1880369559</t>
  </si>
  <si>
    <t>26,169*9 'Přepočtené koeficientem množství</t>
  </si>
  <si>
    <t>57</t>
  </si>
  <si>
    <t>997013871</t>
  </si>
  <si>
    <t>Poplatek za uložení stavebního odpadu na recyklační skládce (skládkovné) směsného stavebního a demoličního kód odpadu  17 09 04</t>
  </si>
  <si>
    <t>-1335718199</t>
  </si>
  <si>
    <t>998</t>
  </si>
  <si>
    <t>Přesun hmot</t>
  </si>
  <si>
    <t>58</t>
  </si>
  <si>
    <t>998011001</t>
  </si>
  <si>
    <t>Přesun hmot pro budovy zděné v do 6 m</t>
  </si>
  <si>
    <t>1421057745</t>
  </si>
  <si>
    <t>PSV</t>
  </si>
  <si>
    <t>Práce a dodávky PSV</t>
  </si>
  <si>
    <t>713</t>
  </si>
  <si>
    <t>Izolace tepelné</t>
  </si>
  <si>
    <t>59</t>
  </si>
  <si>
    <t>713111124.1</t>
  </si>
  <si>
    <t>Montáž izolace tepelné spodem stropů mechanickým kotvením rohoží, pásů, dílců, desek</t>
  </si>
  <si>
    <t>-1348805598</t>
  </si>
  <si>
    <t>60</t>
  </si>
  <si>
    <t>63152133</t>
  </si>
  <si>
    <t>pás tepelně izolační univerzální λ=0,035 tl 100mm</t>
  </si>
  <si>
    <t>778452934</t>
  </si>
  <si>
    <t>205,96*1,02 'Přepočtené koeficientem množství</t>
  </si>
  <si>
    <t>61</t>
  </si>
  <si>
    <t>713131131.1</t>
  </si>
  <si>
    <t>Montáž izolace tepelné stěn mechanickým kotvením rohoží, pásů, dílců, desek uvnitř objektu</t>
  </si>
  <si>
    <t>-672162988</t>
  </si>
  <si>
    <t>171,747</t>
  </si>
  <si>
    <t>"špalety" ((2,4+1,8)*5+2,1+1,8+0,9/2+2,02+0,9+0,6)*2*0,25+(2,58+2,8*2)*0,15</t>
  </si>
  <si>
    <t>62</t>
  </si>
  <si>
    <t>208690327</t>
  </si>
  <si>
    <t>171,747*1,05 'Přepočtené koeficientem množství</t>
  </si>
  <si>
    <t>63</t>
  </si>
  <si>
    <t>28376800.1</t>
  </si>
  <si>
    <t>deska fenolická tepelně izolační fasádní λ=0,021 tl 20mm kašírovaná na jedné straně skelnou tkaninou, na druhé hliníkovou fólií a SDK deskou</t>
  </si>
  <si>
    <t>-1258828555</t>
  </si>
  <si>
    <t>15,662*1,1 'Přepočtené koeficientem množství</t>
  </si>
  <si>
    <t>64</t>
  </si>
  <si>
    <t>713131151</t>
  </si>
  <si>
    <t>Montáž izolace tepelné stěn a základů volně vloženými rohožemi, pásy, dílci, deskami 1 vrstva</t>
  </si>
  <si>
    <t>-1444755800</t>
  </si>
  <si>
    <t>65</t>
  </si>
  <si>
    <t>63166780</t>
  </si>
  <si>
    <t>pás tepelně izolační příčkový λ=0,038-0,039 tl 40mm</t>
  </si>
  <si>
    <t>1815718666</t>
  </si>
  <si>
    <t>66</t>
  </si>
  <si>
    <t>998713101</t>
  </si>
  <si>
    <t>Přesun hmot tonážní pro izolace tepelné v objektech v do 6 m</t>
  </si>
  <si>
    <t>1458454674</t>
  </si>
  <si>
    <t>741</t>
  </si>
  <si>
    <t>Elektroinstalace - silnoproud</t>
  </si>
  <si>
    <t>67</t>
  </si>
  <si>
    <t>741420051</t>
  </si>
  <si>
    <t>Montáž vedení hromosvodné-úhelník nebo trubka s držáky do zdiva</t>
  </si>
  <si>
    <t>1903559537</t>
  </si>
  <si>
    <t>68</t>
  </si>
  <si>
    <t>35441830</t>
  </si>
  <si>
    <t>úhelník ochranný na ochranu svodu - 1700mm, FeZn</t>
  </si>
  <si>
    <t>593485332</t>
  </si>
  <si>
    <t>69</t>
  </si>
  <si>
    <t>741420101.1</t>
  </si>
  <si>
    <t>Montáž podpěr svodových drátů do zdiva</t>
  </si>
  <si>
    <t>-892982841</t>
  </si>
  <si>
    <t>70</t>
  </si>
  <si>
    <t>35441415</t>
  </si>
  <si>
    <t>podpěra vedení FeZn do zdiva 150mm</t>
  </si>
  <si>
    <t>-1148611061</t>
  </si>
  <si>
    <t>71</t>
  </si>
  <si>
    <t>741421811</t>
  </si>
  <si>
    <t>Demontáž drátu nebo lana svodového vedení D do 8 mm kolmý svod</t>
  </si>
  <si>
    <t>-58796572</t>
  </si>
  <si>
    <t>72</t>
  </si>
  <si>
    <t>741421863</t>
  </si>
  <si>
    <t>Demontáž vedení hromosvodné-podpěra svislého vedení zazděného</t>
  </si>
  <si>
    <t>106316606</t>
  </si>
  <si>
    <t>73</t>
  </si>
  <si>
    <t>741421873</t>
  </si>
  <si>
    <t>Demontáž vedení hromosvodné-ochranného úhelníku délky přes 1,4 m</t>
  </si>
  <si>
    <t>554103819</t>
  </si>
  <si>
    <t>74</t>
  </si>
  <si>
    <t>998741101</t>
  </si>
  <si>
    <t>Přesun hmot tonážní pro silnoproud v objektech v do 6 m</t>
  </si>
  <si>
    <t>-1585261724</t>
  </si>
  <si>
    <t>751</t>
  </si>
  <si>
    <t>Vzduchotechnika</t>
  </si>
  <si>
    <t>75</t>
  </si>
  <si>
    <t>751398821</t>
  </si>
  <si>
    <t>Demontáž větrací mřížky stěnové do průřezu 0,040 m2</t>
  </si>
  <si>
    <t>-423512036</t>
  </si>
  <si>
    <t>762</t>
  </si>
  <si>
    <t>Konstrukce tesařské</t>
  </si>
  <si>
    <t>76</t>
  </si>
  <si>
    <t>762429001</t>
  </si>
  <si>
    <t>Montáž obložení stropu podkladový rošt</t>
  </si>
  <si>
    <t>1007056032</t>
  </si>
  <si>
    <t>205,96*1,9 'Přepočtené koeficientem množství</t>
  </si>
  <si>
    <t>77</t>
  </si>
  <si>
    <t>60514114</t>
  </si>
  <si>
    <t>řezivo jehličnaté lať impregnovaná dl 4 m</t>
  </si>
  <si>
    <t>451250104</t>
  </si>
  <si>
    <t>391,324*0,1*0,06</t>
  </si>
  <si>
    <t>2,348*1,04 'Přepočtené koeficientem množství</t>
  </si>
  <si>
    <t>78</t>
  </si>
  <si>
    <t>762439001</t>
  </si>
  <si>
    <t>Montáž obložení stěn podkladový rošt</t>
  </si>
  <si>
    <t>-16700353</t>
  </si>
  <si>
    <t>171,747*3,8 'Přepočtené koeficientem množství</t>
  </si>
  <si>
    <t>79</t>
  </si>
  <si>
    <t>-1837701743</t>
  </si>
  <si>
    <t>171,747*1,9*0,1*0,06*1,04</t>
  </si>
  <si>
    <t>171,747*1,9*0,04*0,06*1,04</t>
  </si>
  <si>
    <t>80</t>
  </si>
  <si>
    <t>998762101</t>
  </si>
  <si>
    <t>Přesun hmot tonážní pro kce tesařské v objektech v do 6 m</t>
  </si>
  <si>
    <t>599469803</t>
  </si>
  <si>
    <t>763</t>
  </si>
  <si>
    <t>Konstrukce suché výstavby</t>
  </si>
  <si>
    <t>81</t>
  </si>
  <si>
    <t>763111314</t>
  </si>
  <si>
    <t>SDK příčka tl 100 mm profil CW+UW 75 desky 1xA 12,5 s izolací EI 30 Rw do 45 dB</t>
  </si>
  <si>
    <t>1658783980</t>
  </si>
  <si>
    <t>3,25*(3,575*2+1,9+0,65)-3,2*2-2,8</t>
  </si>
  <si>
    <t>82</t>
  </si>
  <si>
    <t>763111316</t>
  </si>
  <si>
    <t>SDK příčka tl 125 mm profil CW+UW 100 desky 1xA 12,5 s izolací EI 30 Rw do 48 dB</t>
  </si>
  <si>
    <t>10644584</t>
  </si>
  <si>
    <t>3,25*(5,6+0,3+4,85+1,9)-1,6*3-1,4</t>
  </si>
  <si>
    <t>83</t>
  </si>
  <si>
    <t>763111621</t>
  </si>
  <si>
    <t>Montáž desek tl 12,5 mm SDK příčka oboustranně</t>
  </si>
  <si>
    <t>1006646714</t>
  </si>
  <si>
    <t>3,2*2+2,8</t>
  </si>
  <si>
    <t>84</t>
  </si>
  <si>
    <t>59030021</t>
  </si>
  <si>
    <t>deska SDK A tl 12,5mm</t>
  </si>
  <si>
    <t>-203406241</t>
  </si>
  <si>
    <t>3,2*2</t>
  </si>
  <si>
    <t>6,4*1,05 'Přepočtené koeficientem množství</t>
  </si>
  <si>
    <t>85</t>
  </si>
  <si>
    <t>59030025</t>
  </si>
  <si>
    <t>deska SDK impregnovaná H2 tl 12,5mm</t>
  </si>
  <si>
    <t>-1926380477</t>
  </si>
  <si>
    <t>2,8*1,05 'Přepočtené koeficientem množství</t>
  </si>
  <si>
    <t>86</t>
  </si>
  <si>
    <t>763111717</t>
  </si>
  <si>
    <t>SDK příčka základní penetrační nátěr (oboustranně)</t>
  </si>
  <si>
    <t>-860758351</t>
  </si>
  <si>
    <t>22,325+34,913+9,2</t>
  </si>
  <si>
    <t>87</t>
  </si>
  <si>
    <t>763111741.1</t>
  </si>
  <si>
    <t>Montáž parotěsné zábrany do SDK předsazené stěny</t>
  </si>
  <si>
    <t>209851215</t>
  </si>
  <si>
    <t>88</t>
  </si>
  <si>
    <t>28329276</t>
  </si>
  <si>
    <t>fólie PE vyztužená pro parotěsnou vrstvu (reakce na oheň - třída E) 140g/m2</t>
  </si>
  <si>
    <t>-1258084358</t>
  </si>
  <si>
    <t>171,747*1,1 'Přepočtené koeficientem množství</t>
  </si>
  <si>
    <t>89</t>
  </si>
  <si>
    <t>763111751.1</t>
  </si>
  <si>
    <t>Příplatek k SDK příčce za impregnovanou desku</t>
  </si>
  <si>
    <t>-490198076</t>
  </si>
  <si>
    <t>3,25*(1,9*6+0,9*2+1,35*2+1,05*4+1,25*2-0,4)-1,2-1,4*4-1,6*2</t>
  </si>
  <si>
    <t>90</t>
  </si>
  <si>
    <t>763121621</t>
  </si>
  <si>
    <t>Montáž desek tl 12,5 mm na nosnou kci SDK stěna předsazená</t>
  </si>
  <si>
    <t>-1389954598</t>
  </si>
  <si>
    <t>3,135*(18,75+13,55+0,25*4)*2-2,58*2,8-2,4*1,8*5-2,1*2,8-0,9*2-0,9*0,6</t>
  </si>
  <si>
    <t>91</t>
  </si>
  <si>
    <t>-1696760725</t>
  </si>
  <si>
    <t>92</t>
  </si>
  <si>
    <t>763121714</t>
  </si>
  <si>
    <t>SDK stěna předsazená základní penetrační nátěr</t>
  </si>
  <si>
    <t>-114835750</t>
  </si>
  <si>
    <t>93</t>
  </si>
  <si>
    <t>763131621</t>
  </si>
  <si>
    <t>Montáž desek tl. 12,5 mm SDK podhled</t>
  </si>
  <si>
    <t>-477340772</t>
  </si>
  <si>
    <t>2,75+0,93+5,23+2,5+1,67*2+12,78+73,26+105,17</t>
  </si>
  <si>
    <t>94</t>
  </si>
  <si>
    <t>-1055082305</t>
  </si>
  <si>
    <t>2,75+5,23+12,78+73,26+105,17</t>
  </si>
  <si>
    <t>199,19*1,05 'Přepočtené koeficientem množství</t>
  </si>
  <si>
    <t>95</t>
  </si>
  <si>
    <t>-1991575734</t>
  </si>
  <si>
    <t>0,93+2,5+1,67*2</t>
  </si>
  <si>
    <t>6,77*1,05 'Přepočtené koeficientem množství</t>
  </si>
  <si>
    <t>96</t>
  </si>
  <si>
    <t>763131714</t>
  </si>
  <si>
    <t>SDK podhled základní penetrační nátěr</t>
  </si>
  <si>
    <t>1795086126</t>
  </si>
  <si>
    <t>97</t>
  </si>
  <si>
    <t>763131751</t>
  </si>
  <si>
    <t>Montáž parotěsné zábrany do SDK podhledu</t>
  </si>
  <si>
    <t>-1011582235</t>
  </si>
  <si>
    <t>98</t>
  </si>
  <si>
    <t>-998428078</t>
  </si>
  <si>
    <t>205,96*1,1 'Přepočtené koeficientem množství</t>
  </si>
  <si>
    <t>99</t>
  </si>
  <si>
    <t>763164531</t>
  </si>
  <si>
    <t>SDK obklad kcí tvaru L š do 0,8 m desky 1xA 12,5</t>
  </si>
  <si>
    <t>-87143180</t>
  </si>
  <si>
    <t>"obklad potrubí VZT" 3,100</t>
  </si>
  <si>
    <t>100</t>
  </si>
  <si>
    <t>763181311</t>
  </si>
  <si>
    <t>Montáž jednokřídlové kovové zárubně SDK příčka</t>
  </si>
  <si>
    <t>745794403</t>
  </si>
  <si>
    <t>101</t>
  </si>
  <si>
    <t>55331588</t>
  </si>
  <si>
    <t>zárubeň jednokřídlá ocelová pro sádrokartonové příčky tl stěny 75-100mm rozměru 600/1970, 2100mm</t>
  </si>
  <si>
    <t>-622657264</t>
  </si>
  <si>
    <t>102</t>
  </si>
  <si>
    <t>55331594</t>
  </si>
  <si>
    <t>zárubeň jednokřídlá ocelová pro sádrokartonové příčky tl stěny 110-150mm rozměru 700/1970, 2100mm</t>
  </si>
  <si>
    <t>-1867664552</t>
  </si>
  <si>
    <t>103</t>
  </si>
  <si>
    <t>55331595</t>
  </si>
  <si>
    <t>zárubeň jednokřídlá ocelová pro sádrokartonové příčky tl stěny 110-150mm rozměru 800/1970, 2100mm</t>
  </si>
  <si>
    <t>1733995093</t>
  </si>
  <si>
    <t>104</t>
  </si>
  <si>
    <t>998763301</t>
  </si>
  <si>
    <t>Přesun hmot tonážní pro sádrokartonové konstrukce v objektech v do 6 m</t>
  </si>
  <si>
    <t>2022483851</t>
  </si>
  <si>
    <t>764</t>
  </si>
  <si>
    <t>Konstrukce klempířské</t>
  </si>
  <si>
    <t>105</t>
  </si>
  <si>
    <t>764001811</t>
  </si>
  <si>
    <t>Demontáž dilatační lišty do suti</t>
  </si>
  <si>
    <t>572261110</t>
  </si>
  <si>
    <t>4,3+4,4</t>
  </si>
  <si>
    <t>106</t>
  </si>
  <si>
    <t>764001821</t>
  </si>
  <si>
    <t>Demontáž krytiny ze svitků nebo tabulí do suti</t>
  </si>
  <si>
    <t>-1034045741</t>
  </si>
  <si>
    <t>0,4*1,5</t>
  </si>
  <si>
    <t>107</t>
  </si>
  <si>
    <t>764011625.1</t>
  </si>
  <si>
    <t>Dilatační lišta z Pz s povrchovou úpravou včetně tmelení rš 350 mm</t>
  </si>
  <si>
    <t>40826040</t>
  </si>
  <si>
    <t>"K4" 4,4</t>
  </si>
  <si>
    <t>"K5" 5,2</t>
  </si>
  <si>
    <t>108</t>
  </si>
  <si>
    <t>764111671</t>
  </si>
  <si>
    <t>Krytina železobetonových desek z Pz plechu s povrchovou úpravou</t>
  </si>
  <si>
    <t>1077231354</t>
  </si>
  <si>
    <t>"K6" 1,5*0,5</t>
  </si>
  <si>
    <t>109</t>
  </si>
  <si>
    <t>764216603</t>
  </si>
  <si>
    <t>Oplechování rovných parapetů mechanicky kotvené z Pz s povrchovou úpravou rš 250 mm</t>
  </si>
  <si>
    <t>17570163</t>
  </si>
  <si>
    <t>"K1" 0,9</t>
  </si>
  <si>
    <t>"K2" 2,1</t>
  </si>
  <si>
    <t>"K3" 2,4*5</t>
  </si>
  <si>
    <t>110</t>
  </si>
  <si>
    <t>764216668.1</t>
  </si>
  <si>
    <t>Příplatek za koncové krytky rovných parapetů z PZ s povrch úpravou rš do 400 mm</t>
  </si>
  <si>
    <t>313774211</t>
  </si>
  <si>
    <t>111</t>
  </si>
  <si>
    <t>764218607</t>
  </si>
  <si>
    <t>Oplechování rovné římsy mechanicky kotvené z Pz s upraveným povrchem rš 670 mm</t>
  </si>
  <si>
    <t>-1732797248</t>
  </si>
  <si>
    <t>"K7" 13,2</t>
  </si>
  <si>
    <t>112</t>
  </si>
  <si>
    <t>998764101</t>
  </si>
  <si>
    <t>Přesun hmot tonážní pro konstrukce klempířské v objektech v do 6 m</t>
  </si>
  <si>
    <t>1389456391</t>
  </si>
  <si>
    <t>766</t>
  </si>
  <si>
    <t>Konstrukce truhlářské</t>
  </si>
  <si>
    <t>113</t>
  </si>
  <si>
    <t>766622132</t>
  </si>
  <si>
    <t>Montáž plastových oken plochy přes 1 m2 otevíravých výšky do 2,5 m s rámem do zdiva</t>
  </si>
  <si>
    <t>1342546952</t>
  </si>
  <si>
    <t>"T1" 2,1*1,8</t>
  </si>
  <si>
    <t>"T17" 2,4*1,8*5</t>
  </si>
  <si>
    <t>114</t>
  </si>
  <si>
    <t>61140053</t>
  </si>
  <si>
    <t>okno plastové otevíravé/sklopné dvojsklo přes plochu 1m2 v 1,5-2,5m</t>
  </si>
  <si>
    <t>-132686003</t>
  </si>
  <si>
    <t>115</t>
  </si>
  <si>
    <t>766622216</t>
  </si>
  <si>
    <t>Montáž plastových oken plochy do 1 m2 otevíravých s rámem do zdiva</t>
  </si>
  <si>
    <t>476316786</t>
  </si>
  <si>
    <t>"T2" 1</t>
  </si>
  <si>
    <t>116</t>
  </si>
  <si>
    <t>61140049.1</t>
  </si>
  <si>
    <t>okno plastové otevíravé/sklopné dvojsklo (vnější - drátosklo) do plochy 1m2</t>
  </si>
  <si>
    <t>367015830</t>
  </si>
  <si>
    <t>0,9*0,6</t>
  </si>
  <si>
    <t>117</t>
  </si>
  <si>
    <t>766660001</t>
  </si>
  <si>
    <t>Montáž dveřních křídel otvíravých jednokřídlových š do 0,8 m do ocelové zárubně</t>
  </si>
  <si>
    <t>1030615185</t>
  </si>
  <si>
    <t>"T8" 1</t>
  </si>
  <si>
    <t>"T9" 1</t>
  </si>
  <si>
    <t>"T10" 3</t>
  </si>
  <si>
    <t>118</t>
  </si>
  <si>
    <t>61162086.1</t>
  </si>
  <si>
    <t>dveře jednokřídlé dřevotřískové povrch laminátový plné 800x1970/2100mm, vč. zámku a kování, kompletní provedení dle PD</t>
  </si>
  <si>
    <t>681322295</t>
  </si>
  <si>
    <t>119</t>
  </si>
  <si>
    <t>61162084.1</t>
  </si>
  <si>
    <t>dveře jednokřídlé dřevotřískové povrch laminátový plné 600x1970/2100mm, vč. větrací mřížky, zámku a kování, kompletní provedení dle PD</t>
  </si>
  <si>
    <t>-1721778527</t>
  </si>
  <si>
    <t>120</t>
  </si>
  <si>
    <t>61162085.1</t>
  </si>
  <si>
    <t>dveře jednokřídlé dřevotřískové povrch laminátový plné 700x1970/2100mm, vč. větrací mřížky, zámku a kování, kompletní provedení dle PD</t>
  </si>
  <si>
    <t>-1457655755</t>
  </si>
  <si>
    <t>121</t>
  </si>
  <si>
    <t>766660311</t>
  </si>
  <si>
    <t>Montáž posuvných dveří jednokřídlových průchozí šířky do 800 mm do pouzdra s jednou kapsou</t>
  </si>
  <si>
    <t>-2140743161</t>
  </si>
  <si>
    <t>"T11" 1</t>
  </si>
  <si>
    <t>"T12" 2</t>
  </si>
  <si>
    <t>122</t>
  </si>
  <si>
    <t>61162085.2</t>
  </si>
  <si>
    <t>dveře jednokřídlé dřevotřískové povrch laminátový plné 700x1970/2100mm, vč. zámku a kování, kompletní provedení dle PD</t>
  </si>
  <si>
    <t>-411960174</t>
  </si>
  <si>
    <t>123</t>
  </si>
  <si>
    <t>61162086.2</t>
  </si>
  <si>
    <t>-375251917</t>
  </si>
  <si>
    <t>124</t>
  </si>
  <si>
    <t>766694111</t>
  </si>
  <si>
    <t>Montáž parapetních desek dřevěných nebo plastových šířky do 30 cm délky do 1,0 m</t>
  </si>
  <si>
    <t>725307145</t>
  </si>
  <si>
    <t>"T5" 1</t>
  </si>
  <si>
    <t>125</t>
  </si>
  <si>
    <t>766694113</t>
  </si>
  <si>
    <t>Montáž parapetních desek dřevěných nebo plastových šířky do 30 cm délky do 2,6 m</t>
  </si>
  <si>
    <t>1391755295</t>
  </si>
  <si>
    <t>"T6" 5</t>
  </si>
  <si>
    <t>"T13" 1</t>
  </si>
  <si>
    <t>126</t>
  </si>
  <si>
    <t>61144402.1</t>
  </si>
  <si>
    <t>parapet plastový vnitřní komůrkový 275x20m</t>
  </si>
  <si>
    <t>1463550851</t>
  </si>
  <si>
    <t>"T5" 0,94</t>
  </si>
  <si>
    <t>"T6" 2,44*5</t>
  </si>
  <si>
    <t>"T13" 2,14</t>
  </si>
  <si>
    <t>127</t>
  </si>
  <si>
    <t>61144019</t>
  </si>
  <si>
    <t>koncovka k parapetu plastovému vnitřnímu 1 pár</t>
  </si>
  <si>
    <t>sada</t>
  </si>
  <si>
    <t>1754103651</t>
  </si>
  <si>
    <t>128</t>
  </si>
  <si>
    <t>766695212</t>
  </si>
  <si>
    <t>Montáž truhlářských prahů dveří jednokřídlových šířky do 10 cm</t>
  </si>
  <si>
    <t>-1409961601</t>
  </si>
  <si>
    <t>"T16" 3</t>
  </si>
  <si>
    <t>129</t>
  </si>
  <si>
    <t>61187396</t>
  </si>
  <si>
    <t>práh dveřní dřevěný bukový tl 20mm dl 820mm š 100mm</t>
  </si>
  <si>
    <t>-322412336</t>
  </si>
  <si>
    <t>130</t>
  </si>
  <si>
    <t>766699751</t>
  </si>
  <si>
    <t>Montáž překrytí podlahových spár lištou plochou</t>
  </si>
  <si>
    <t>-1211087815</t>
  </si>
  <si>
    <t>"T14" 0,6</t>
  </si>
  <si>
    <t>"T15" 0,7*4</t>
  </si>
  <si>
    <t>131</t>
  </si>
  <si>
    <t>59054113.1</t>
  </si>
  <si>
    <t>profil přechodový nerez š.60mm</t>
  </si>
  <si>
    <t>-2079072559</t>
  </si>
  <si>
    <t>3,4*1,1 'Přepočtené koeficientem množství</t>
  </si>
  <si>
    <t>132</t>
  </si>
  <si>
    <t>766811117.1</t>
  </si>
  <si>
    <t>M+D kuchyňské linky vč. horních skříněk a dřezu, délky 1500 mm</t>
  </si>
  <si>
    <t>1566141836</t>
  </si>
  <si>
    <t>"T18" 1</t>
  </si>
  <si>
    <t>133</t>
  </si>
  <si>
    <t>998766101</t>
  </si>
  <si>
    <t>Přesun hmot tonážní pro konstrukce truhlářské v objektech v do 6 m</t>
  </si>
  <si>
    <t>49435033</t>
  </si>
  <si>
    <t>767</t>
  </si>
  <si>
    <t>Konstrukce zámečnické</t>
  </si>
  <si>
    <t>134</t>
  </si>
  <si>
    <t>767_Z03</t>
  </si>
  <si>
    <t>Repase dvoukřídlých vrat s větrací žaluzií místo nadsvětlíku, 1800/2500+600 mm, nátěr 2+1, výměna kování a zámku bezp. tř. 3</t>
  </si>
  <si>
    <t>-311742520</t>
  </si>
  <si>
    <t>135</t>
  </si>
  <si>
    <t>767_Z04</t>
  </si>
  <si>
    <t>Repase větrací žaluzie, 1800/600 mm, nátěr 2+1</t>
  </si>
  <si>
    <t>-1581513987</t>
  </si>
  <si>
    <t>136</t>
  </si>
  <si>
    <t>767_Z05</t>
  </si>
  <si>
    <t>Repase větrací žaluzie, 2400/800 mm, nátěr 2+1</t>
  </si>
  <si>
    <t>-1716358728</t>
  </si>
  <si>
    <t>137</t>
  </si>
  <si>
    <t>767_Z06</t>
  </si>
  <si>
    <t>Repase dvířek rozvaděče, 1000/1200 mm, nátěr 2+1</t>
  </si>
  <si>
    <t>687414588</t>
  </si>
  <si>
    <t>138</t>
  </si>
  <si>
    <t>767_Z07</t>
  </si>
  <si>
    <t>Repase dvířek rozvaděče, 400/600 mm, nátěr 2+1</t>
  </si>
  <si>
    <t>621430088</t>
  </si>
  <si>
    <t>139</t>
  </si>
  <si>
    <t>767_Z20</t>
  </si>
  <si>
    <t>D+M šatní skříňka kovová dvojitá, kompletní provedení dle PD</t>
  </si>
  <si>
    <t>1189914154</t>
  </si>
  <si>
    <t>140</t>
  </si>
  <si>
    <t>767_Z21</t>
  </si>
  <si>
    <t>D+M šatní skříňka kovová trojitá, kompletní provedení dle PD</t>
  </si>
  <si>
    <t>481093990</t>
  </si>
  <si>
    <t>141</t>
  </si>
  <si>
    <t>767_Z22</t>
  </si>
  <si>
    <t>D+M šatnová lavička kovová, sedák z laminované DTD, rošt na obuv, 1590/400/420 mm, kompletní provedení dle PD</t>
  </si>
  <si>
    <t>-1421727315</t>
  </si>
  <si>
    <t>142</t>
  </si>
  <si>
    <t>767161823</t>
  </si>
  <si>
    <t>Demontáž zábradlí schodišťového nerozebíratelného hmotnosti 1 m zábradlí do 20 kg do suti</t>
  </si>
  <si>
    <t>-304469387</t>
  </si>
  <si>
    <t>143</t>
  </si>
  <si>
    <t>767163221</t>
  </si>
  <si>
    <t>Montáž přímého kovového zábradlí z dílců do betonu konstrukce na schodišti</t>
  </si>
  <si>
    <t>-1174635478</t>
  </si>
  <si>
    <t>"Z10" 0,8</t>
  </si>
  <si>
    <t>144</t>
  </si>
  <si>
    <t>55342281.1</t>
  </si>
  <si>
    <t>zábradlí pozinkované trubkové, horní kotvení, kulatý sloupek</t>
  </si>
  <si>
    <t>470082483</t>
  </si>
  <si>
    <t>145</t>
  </si>
  <si>
    <t>767640111</t>
  </si>
  <si>
    <t>Montáž dveří ocelových vchodových jednokřídlových bez nadsvětlíku</t>
  </si>
  <si>
    <t>-1710635611</t>
  </si>
  <si>
    <t>146</t>
  </si>
  <si>
    <t>55341322.1</t>
  </si>
  <si>
    <t>dveře jednokřídlé ocelové plné 800x1970mm, vč. rámu, Al. prahu, zámku a kování, kompletní provedení dle PD</t>
  </si>
  <si>
    <t>1231858174</t>
  </si>
  <si>
    <t>"Z2" 1</t>
  </si>
  <si>
    <t>147</t>
  </si>
  <si>
    <t>767651112</t>
  </si>
  <si>
    <t>Montáž vrat garážových sekčních zajížděcích pod strop plochy do 9 m2</t>
  </si>
  <si>
    <t>1638763407</t>
  </si>
  <si>
    <t>"Z19" 1</t>
  </si>
  <si>
    <t>148</t>
  </si>
  <si>
    <t>55345801.1</t>
  </si>
  <si>
    <t>vrata průmyslová sekční z ocelových lamel, zateplená PUR tl 42mm, se vsazenými dveřmi 900/2000mm, kompletní provedení vč. veškerého příslušenství dle PD</t>
  </si>
  <si>
    <t>125370023</t>
  </si>
  <si>
    <t>"Z19" 2,6*2,8</t>
  </si>
  <si>
    <t>149</t>
  </si>
  <si>
    <t>767810112</t>
  </si>
  <si>
    <t>Montáž mřížek větracích čtyřhranných průřezu do 0,04 m2</t>
  </si>
  <si>
    <t>-604235090</t>
  </si>
  <si>
    <t>"Z9" 3</t>
  </si>
  <si>
    <t>150</t>
  </si>
  <si>
    <t>56245613.1</t>
  </si>
  <si>
    <t>větrací hranatá ocel. uzavírací žaluzie 150x150mm</t>
  </si>
  <si>
    <t>121656253</t>
  </si>
  <si>
    <t>151</t>
  </si>
  <si>
    <t>998767101</t>
  </si>
  <si>
    <t>Přesun hmot tonážní pro zámečnické konstrukce v objektech v do 6 m</t>
  </si>
  <si>
    <t>-380968795</t>
  </si>
  <si>
    <t>771</t>
  </si>
  <si>
    <t>Podlahy z dlaždic</t>
  </si>
  <si>
    <t>152</t>
  </si>
  <si>
    <t>771121011</t>
  </si>
  <si>
    <t>Nátěr penetrační na podlahu</t>
  </si>
  <si>
    <t>-767348803</t>
  </si>
  <si>
    <t>"Podlaha C" 7,02</t>
  </si>
  <si>
    <t>153</t>
  </si>
  <si>
    <t>771151024</t>
  </si>
  <si>
    <t>Samonivelační stěrka podlah pevnosti 30 MPa tl 10 mm</t>
  </si>
  <si>
    <t>2016320868</t>
  </si>
  <si>
    <t>"srovnání a doplnění betonového podkladu rampy a schodišť</t>
  </si>
  <si>
    <t>0,99+1,55+2,88</t>
  </si>
  <si>
    <t>154</t>
  </si>
  <si>
    <t>771274123</t>
  </si>
  <si>
    <t>Montáž obkladů stupnic z dlaždic protiskluzných keramických flexibilní lepidlo š do 300 mm</t>
  </si>
  <si>
    <t>44877698</t>
  </si>
  <si>
    <t>4*0,9+2</t>
  </si>
  <si>
    <t>155</t>
  </si>
  <si>
    <t>771274242</t>
  </si>
  <si>
    <t>Montáž obkladů podstupnic z dlaždic reliéfních keramických flexibilní lepidlo v do 200 mm</t>
  </si>
  <si>
    <t>1828188924</t>
  </si>
  <si>
    <t>156</t>
  </si>
  <si>
    <t>771474112</t>
  </si>
  <si>
    <t>Montáž soklů z dlaždic keramických rovných flexibilní lepidlo v do 90 mm</t>
  </si>
  <si>
    <t>-2033330318</t>
  </si>
  <si>
    <t>"Podlaha C" 3,7</t>
  </si>
  <si>
    <t>157</t>
  </si>
  <si>
    <t>59761416</t>
  </si>
  <si>
    <t>sokl-dlažba keramická slinutá hladká do interiéru i exteriéru 300x80mm</t>
  </si>
  <si>
    <t>1572622903</t>
  </si>
  <si>
    <t>3,7*3,67 'Přepočtené koeficientem množství</t>
  </si>
  <si>
    <t>158</t>
  </si>
  <si>
    <t>771573810</t>
  </si>
  <si>
    <t>Demontáž podlah z dlaždic keramických lepených</t>
  </si>
  <si>
    <t>47294771</t>
  </si>
  <si>
    <t>3,97+6,16</t>
  </si>
  <si>
    <t>159</t>
  </si>
  <si>
    <t>771574112</t>
  </si>
  <si>
    <t>Montáž podlah keramických hladkých lepených flexibilním lepidlem do 12 ks/ m2</t>
  </si>
  <si>
    <t>1391728248</t>
  </si>
  <si>
    <t>"Rampa" 2,88</t>
  </si>
  <si>
    <t>160</t>
  </si>
  <si>
    <t>59761003</t>
  </si>
  <si>
    <t>dlažba keramická hutná hladká do interiéru přes 9 do 12ks/m2</t>
  </si>
  <si>
    <t>-994004255</t>
  </si>
  <si>
    <t>9,9+1,55+0,99</t>
  </si>
  <si>
    <t>12,44*1,1 'Přepočtené koeficientem množství</t>
  </si>
  <si>
    <t>161</t>
  </si>
  <si>
    <t>771591112</t>
  </si>
  <si>
    <t>Izolace pod dlažbu nátěrem nebo stěrkou ve dvou vrstvách</t>
  </si>
  <si>
    <t>-1951862453</t>
  </si>
  <si>
    <t>"Schody" 0,99+1,55</t>
  </si>
  <si>
    <t>162</t>
  </si>
  <si>
    <t>771591264</t>
  </si>
  <si>
    <t>Izolace těsnícími pásy mezi podlahou a stěnou</t>
  </si>
  <si>
    <t>1151948749</t>
  </si>
  <si>
    <t>((0,9+1,6)*2+1,15+0,9)*2</t>
  </si>
  <si>
    <t>163</t>
  </si>
  <si>
    <t>998771101</t>
  </si>
  <si>
    <t>Přesun hmot tonážní pro podlahy z dlaždic v objektech v do 6 m</t>
  </si>
  <si>
    <t>1548473593</t>
  </si>
  <si>
    <t>776</t>
  </si>
  <si>
    <t>Podlahy povlakové</t>
  </si>
  <si>
    <t>164</t>
  </si>
  <si>
    <t>776111311</t>
  </si>
  <si>
    <t>Vysátí podkladu povlakových podlah</t>
  </si>
  <si>
    <t>419698675</t>
  </si>
  <si>
    <t>165</t>
  </si>
  <si>
    <t>776121311</t>
  </si>
  <si>
    <t>Vodou ředitelná penetrace savého podkladu povlakových podlah ředěná v poměru 1:1</t>
  </si>
  <si>
    <t>197208130</t>
  </si>
  <si>
    <t>166</t>
  </si>
  <si>
    <t>776201811</t>
  </si>
  <si>
    <t>Demontáž lepených povlakových podlah bez podložky ručně</t>
  </si>
  <si>
    <t>-1408237527</t>
  </si>
  <si>
    <t>167</t>
  </si>
  <si>
    <t>776241121</t>
  </si>
  <si>
    <t>Lepení vzorovaných pásů ze sametového vinylu</t>
  </si>
  <si>
    <t>-675589029</t>
  </si>
  <si>
    <t>"Podlaha B" 18,01</t>
  </si>
  <si>
    <t>168</t>
  </si>
  <si>
    <t>28411011.1</t>
  </si>
  <si>
    <t>PVC vinyl heterogenní zátěžová akustické antibakteriální tl 2,40mm, nášlapná vrstva 0,35 mm, útlum 16dB</t>
  </si>
  <si>
    <t>-1984414935</t>
  </si>
  <si>
    <t>18,01*1,1 'Přepočtené koeficientem množství</t>
  </si>
  <si>
    <t>169</t>
  </si>
  <si>
    <t>776411111</t>
  </si>
  <si>
    <t>Montáž obvodových soklíků výšky do 80 mm</t>
  </si>
  <si>
    <t>-757916543</t>
  </si>
  <si>
    <t>23,15</t>
  </si>
  <si>
    <t>170</t>
  </si>
  <si>
    <t>28411001</t>
  </si>
  <si>
    <t>lišta soklová PVC 9,7x58mm</t>
  </si>
  <si>
    <t>2008860863</t>
  </si>
  <si>
    <t>23,15*1,1 'Přepočtené koeficientem množství</t>
  </si>
  <si>
    <t>171</t>
  </si>
  <si>
    <t>776421711</t>
  </si>
  <si>
    <t>Vložení nařezaných pásků z podlahoviny do lišt</t>
  </si>
  <si>
    <t>1637860734</t>
  </si>
  <si>
    <t>172</t>
  </si>
  <si>
    <t>1188601224</t>
  </si>
  <si>
    <t>23,15*0,055 'Přepočtené koeficientem množství</t>
  </si>
  <si>
    <t>173</t>
  </si>
  <si>
    <t>998776101</t>
  </si>
  <si>
    <t>Přesun hmot tonážní pro podlahy povlakové v objektech v do 6 m</t>
  </si>
  <si>
    <t>-664213584</t>
  </si>
  <si>
    <t>777</t>
  </si>
  <si>
    <t>Podlahy lité</t>
  </si>
  <si>
    <t>174</t>
  </si>
  <si>
    <t>777131101</t>
  </si>
  <si>
    <t>Penetrační epoxidový nátěr podlahy na suchý a vyzrálý podklad</t>
  </si>
  <si>
    <t>-2119514484</t>
  </si>
  <si>
    <t>"podlaha A" 73,26</t>
  </si>
  <si>
    <t>175</t>
  </si>
  <si>
    <t>777511155.1</t>
  </si>
  <si>
    <t>Plastická cementová stěrka tloušťky do 3 mm parkovacích ploch lité podlahy</t>
  </si>
  <si>
    <t>91146110</t>
  </si>
  <si>
    <t>176</t>
  </si>
  <si>
    <t>777611151.1</t>
  </si>
  <si>
    <t>Krycí akryl-epoxidový nátěr parkovacích ploch</t>
  </si>
  <si>
    <t>2090899067</t>
  </si>
  <si>
    <t>73,26*2 'Přepočtené koeficientem množství</t>
  </si>
  <si>
    <t>177</t>
  </si>
  <si>
    <t>777991903</t>
  </si>
  <si>
    <t>Hloubkové čištění litých podlah</t>
  </si>
  <si>
    <t>489966188</t>
  </si>
  <si>
    <t>"vč. odmaštění alkalickým čistícím prostředkem</t>
  </si>
  <si>
    <t>178</t>
  </si>
  <si>
    <t>998777101</t>
  </si>
  <si>
    <t>Přesun hmot tonážní pro podlahy lité v objektech v do 6 m</t>
  </si>
  <si>
    <t>936752912</t>
  </si>
  <si>
    <t>781</t>
  </si>
  <si>
    <t>Dokončovací práce - obklady</t>
  </si>
  <si>
    <t>179</t>
  </si>
  <si>
    <t>781121011</t>
  </si>
  <si>
    <t>Nátěr penetrační na stěnu</t>
  </si>
  <si>
    <t>1038132183</t>
  </si>
  <si>
    <t>(0,9*3+1,9*3+1,15+1,35)*2*2,2-1,2-1,4*4-1,6*2</t>
  </si>
  <si>
    <t>2,15*0,8</t>
  </si>
  <si>
    <t>180</t>
  </si>
  <si>
    <t>781131112</t>
  </si>
  <si>
    <t>Izolace pod obklad nátěrem nebo stěrkou ve dvou vrstvách</t>
  </si>
  <si>
    <t>-1638972673</t>
  </si>
  <si>
    <t>(0,9*3+1,9*3+1,15+1,35)*2*0,2-(0,6+0,7*4+0,8*2)*0,2+8</t>
  </si>
  <si>
    <t>181</t>
  </si>
  <si>
    <t>781473810</t>
  </si>
  <si>
    <t>Demontáž obkladů z obkladaček keramických lepených</t>
  </si>
  <si>
    <t>993916013</t>
  </si>
  <si>
    <t>(0,9*2+1,6+1,1+1,2+2,8)*2*2-1,2*4-1,6</t>
  </si>
  <si>
    <t>182</t>
  </si>
  <si>
    <t>781474114</t>
  </si>
  <si>
    <t>Montáž obkladů vnitřních keramických hladkých do 22 ks/m2 lepených flexibilním lepidlem</t>
  </si>
  <si>
    <t>1310277950</t>
  </si>
  <si>
    <t>183</t>
  </si>
  <si>
    <t>59761040</t>
  </si>
  <si>
    <t>obklad keramický hladký přes 19 do 22ks/m2</t>
  </si>
  <si>
    <t>1252617231</t>
  </si>
  <si>
    <t>37,96*1,1 'Přepočtené koeficientem množství</t>
  </si>
  <si>
    <t>184</t>
  </si>
  <si>
    <t>781474120</t>
  </si>
  <si>
    <t>Montáž obkladů vnitřních keramických hladkých do 100 ks/m2 lepených flexibilním lepidlem</t>
  </si>
  <si>
    <t>806593171</t>
  </si>
  <si>
    <t>185</t>
  </si>
  <si>
    <t>59761040.1</t>
  </si>
  <si>
    <t>obklad keramický hladký do 100ks/m2</t>
  </si>
  <si>
    <t>51322594</t>
  </si>
  <si>
    <t>1,72*1,1 'Přepočtené koeficientem množství</t>
  </si>
  <si>
    <t>186</t>
  </si>
  <si>
    <t>998781101</t>
  </si>
  <si>
    <t>Přesun hmot tonážní pro obklady keramické v objektech v do 6 m</t>
  </si>
  <si>
    <t>1217728895</t>
  </si>
  <si>
    <t>783</t>
  </si>
  <si>
    <t>Dokončovací práce - nátěry</t>
  </si>
  <si>
    <t>187</t>
  </si>
  <si>
    <t>783301313</t>
  </si>
  <si>
    <t>Odmaštění zámečnických konstrukcí ředidlovým odmašťovačem</t>
  </si>
  <si>
    <t>1389085394</t>
  </si>
  <si>
    <t>"zárubně" 5</t>
  </si>
  <si>
    <t>188</t>
  </si>
  <si>
    <t>783314201</t>
  </si>
  <si>
    <t>Základní antikorozní jednonásobný syntetický standardní nátěr zámečnických konstrukcí</t>
  </si>
  <si>
    <t>-705602876</t>
  </si>
  <si>
    <t>189</t>
  </si>
  <si>
    <t>783315101</t>
  </si>
  <si>
    <t>Mezinátěr jednonásobný syntetický standardní zámečnických konstrukcí</t>
  </si>
  <si>
    <t>1381226181</t>
  </si>
  <si>
    <t>190</t>
  </si>
  <si>
    <t>783317101</t>
  </si>
  <si>
    <t>Krycí jednonásobný syntetický standardní nátěr zámečnických konstrukcí</t>
  </si>
  <si>
    <t>-774937321</t>
  </si>
  <si>
    <t>784</t>
  </si>
  <si>
    <t>Dokončovací práce - malby a tapety</t>
  </si>
  <si>
    <t>191</t>
  </si>
  <si>
    <t>784211101</t>
  </si>
  <si>
    <t>Dvojnásobné bílé malby ze směsí za mokra výborně otěruvzdorných v místnostech výšky do 3,80 m</t>
  </si>
  <si>
    <t>-846600794</t>
  </si>
  <si>
    <t>171,747+205,96-39,68</t>
  </si>
  <si>
    <t>Soupis:</t>
  </si>
  <si>
    <t>D.1.4.1 - ZTI</t>
  </si>
  <si>
    <t>PSV - kanalizace vnitřní</t>
  </si>
  <si>
    <t>D1 - vodovod vnitřní</t>
  </si>
  <si>
    <t>D2 - kompletace ZT</t>
  </si>
  <si>
    <t>kanalizace vnitřní</t>
  </si>
  <si>
    <t>721173401</t>
  </si>
  <si>
    <t>Kan potr PVC sys KG lež DN 100 vni</t>
  </si>
  <si>
    <t>721173402</t>
  </si>
  <si>
    <t>Kan potr PVC sys KG lež DN 125 vni</t>
  </si>
  <si>
    <t>721174021</t>
  </si>
  <si>
    <t>Kanal potr PP odpadní hrdlové DN 32</t>
  </si>
  <si>
    <t>721174022</t>
  </si>
  <si>
    <t>Kanal potr PP odpadní hrdlové DN 40</t>
  </si>
  <si>
    <t>721174023</t>
  </si>
  <si>
    <t>Kanal potr PP odpadní hrdlové DN 50</t>
  </si>
  <si>
    <t>721174025</t>
  </si>
  <si>
    <t>Kanal potr PP odpad hrdlové DN 100</t>
  </si>
  <si>
    <t>721194103</t>
  </si>
  <si>
    <t>Vyvedení kanal výpustek D 32</t>
  </si>
  <si>
    <t>721194104</t>
  </si>
  <si>
    <t>Vyvedení kanal výpustek D 40</t>
  </si>
  <si>
    <t>721194105</t>
  </si>
  <si>
    <t>Vyvedení kanal výpustek D 50</t>
  </si>
  <si>
    <t>721194107</t>
  </si>
  <si>
    <t>Vyvedení kanal výpustek D 75</t>
  </si>
  <si>
    <t>721221202</t>
  </si>
  <si>
    <t>Uzávěrky zápach prov A/B DN 50</t>
  </si>
  <si>
    <t>721221201</t>
  </si>
  <si>
    <t>Uzávěrky zápach prov A/B DN 32</t>
  </si>
  <si>
    <t>721290111</t>
  </si>
  <si>
    <t>Zkouška těs kanal vodou -DN 125</t>
  </si>
  <si>
    <t>721290125</t>
  </si>
  <si>
    <t>Demontážní  práce</t>
  </si>
  <si>
    <t>998721101</t>
  </si>
  <si>
    <t>Přesun kanalizace objekt v -6m</t>
  </si>
  <si>
    <t>SOUBOR</t>
  </si>
  <si>
    <t>D1</t>
  </si>
  <si>
    <t>vodovod vnitřní</t>
  </si>
  <si>
    <t>722130233</t>
  </si>
  <si>
    <t>Potrubí ocelzáv pozink 11343 DN 25</t>
  </si>
  <si>
    <t>722176012</t>
  </si>
  <si>
    <t>Rozvody z plastů polyfuze -D 20mm</t>
  </si>
  <si>
    <t>722176013</t>
  </si>
  <si>
    <t>Rozvody z plastů polyfuze -D 25mm</t>
  </si>
  <si>
    <t>722176014</t>
  </si>
  <si>
    <t>Rozvody z plastů polyfuze -D 32mm</t>
  </si>
  <si>
    <t>722176039</t>
  </si>
  <si>
    <t>Zlab pozink. D 25mm</t>
  </si>
  <si>
    <t>722182112</t>
  </si>
  <si>
    <t>Plastové potrubí izolace PE -D 20</t>
  </si>
  <si>
    <t>722182113</t>
  </si>
  <si>
    <t>Plastové potrubí izolace PE -D 25</t>
  </si>
  <si>
    <t>722182114</t>
  </si>
  <si>
    <t>Plastové potrubí izolace PE -D 32</t>
  </si>
  <si>
    <t>722190401</t>
  </si>
  <si>
    <t>Upevnění výpustku DN 15</t>
  </si>
  <si>
    <t>722220111</t>
  </si>
  <si>
    <t>Nástěnka K 247</t>
  </si>
  <si>
    <t>722231063</t>
  </si>
  <si>
    <t>Ventil zpětný Ve 3030 G 1</t>
  </si>
  <si>
    <t>722232063</t>
  </si>
  <si>
    <t>Kulový kohout R250DS 1"</t>
  </si>
  <si>
    <t>722241153</t>
  </si>
  <si>
    <t>Hydrant systém celoplech D 25x30 m</t>
  </si>
  <si>
    <t>722254128</t>
  </si>
  <si>
    <t>MTZ hydrantová skříň</t>
  </si>
  <si>
    <t>722262221</t>
  </si>
  <si>
    <t>Vodoměr závit -40řC G 1/2x80mm</t>
  </si>
  <si>
    <t>722290226</t>
  </si>
  <si>
    <t>Zkouška tlak potrubí závit -DN 50</t>
  </si>
  <si>
    <t>722290234</t>
  </si>
  <si>
    <t>Proplach a dezinfekce -DN 80</t>
  </si>
  <si>
    <t>722290238</t>
  </si>
  <si>
    <t>Hygienický rozbor vody</t>
  </si>
  <si>
    <t>998722101</t>
  </si>
  <si>
    <t>Přesun vodovod objekt v -6m</t>
  </si>
  <si>
    <t>D2</t>
  </si>
  <si>
    <t>kompletace ZT</t>
  </si>
  <si>
    <t>725112132</t>
  </si>
  <si>
    <t>Klozet keramický kombi</t>
  </si>
  <si>
    <t>725112152</t>
  </si>
  <si>
    <t>Sedátko antibakt. pro klozet keramický</t>
  </si>
  <si>
    <t>725119212</t>
  </si>
  <si>
    <t>Mtž klozet mís kombinačních</t>
  </si>
  <si>
    <t>725211211</t>
  </si>
  <si>
    <t>Umyvadlo keram</t>
  </si>
  <si>
    <t>725219401</t>
  </si>
  <si>
    <t>Mtž umyvadel na šrouby do zdiva</t>
  </si>
  <si>
    <t>725241142</t>
  </si>
  <si>
    <t>725241534</t>
  </si>
  <si>
    <t>montáž sprch vaničky</t>
  </si>
  <si>
    <t>725244455</t>
  </si>
  <si>
    <t>725249102</t>
  </si>
  <si>
    <t>Mtž zástěn ostatních typů</t>
  </si>
  <si>
    <t>725331111</t>
  </si>
  <si>
    <t>Výlevka keramická, plastová m</t>
  </si>
  <si>
    <t>725332320</t>
  </si>
  <si>
    <t>MTZ Výlevka diturvitová 7101/2</t>
  </si>
  <si>
    <t>725810102</t>
  </si>
  <si>
    <t>Ventil pračkový G 3/4</t>
  </si>
  <si>
    <t>725810403</t>
  </si>
  <si>
    <t>Ventil rohový  1/2</t>
  </si>
  <si>
    <t>725819201</t>
  </si>
  <si>
    <t>Mtž ventilů nástěnných G 1/2</t>
  </si>
  <si>
    <t>725820378</t>
  </si>
  <si>
    <t>Bat umyv stojánkové V G 1/2</t>
  </si>
  <si>
    <t>725821111</t>
  </si>
  <si>
    <t>Baterie výlevka zeď páka</t>
  </si>
  <si>
    <t>725821211</t>
  </si>
  <si>
    <t>Baterie dřezová, otáčivá</t>
  </si>
  <si>
    <t>725829202</t>
  </si>
  <si>
    <t>Mtž baterií umyv-dřez</t>
  </si>
  <si>
    <t>725841159</t>
  </si>
  <si>
    <t>Baterie páka sprcha včetně setu</t>
  </si>
  <si>
    <t>725849200</t>
  </si>
  <si>
    <t>Mtž bat sprch nástěnné nastav výška</t>
  </si>
  <si>
    <t>725850128</t>
  </si>
  <si>
    <t>Ventil odpad  DN 32</t>
  </si>
  <si>
    <t>725850132</t>
  </si>
  <si>
    <t>Ventil odpad DN 50</t>
  </si>
  <si>
    <t>725860107</t>
  </si>
  <si>
    <t>Zápach uzávěr umyv DN40</t>
  </si>
  <si>
    <t>725860114</t>
  </si>
  <si>
    <t>Uzávěrka zápach 1dřez T 710 d 40</t>
  </si>
  <si>
    <t>998725101</t>
  </si>
  <si>
    <t>Přesun zařiz předměty objekt v -6m</t>
  </si>
  <si>
    <t>D.1.4.2 - ÚT</t>
  </si>
  <si>
    <t>PSV - potrubí</t>
  </si>
  <si>
    <t>D1 - armatury</t>
  </si>
  <si>
    <t>D2 - otopná tělesa</t>
  </si>
  <si>
    <t>potrubí</t>
  </si>
  <si>
    <t>733222102</t>
  </si>
  <si>
    <t>Potrubí Cu polotvrdé-měk pájení D15</t>
  </si>
  <si>
    <t>733222103</t>
  </si>
  <si>
    <t>Potrubí Cu polotvrdé-měk pájení D18</t>
  </si>
  <si>
    <t>733222104</t>
  </si>
  <si>
    <t>Potrubí Cu polotvrdé-měk pájení D22</t>
  </si>
  <si>
    <t>733222256</t>
  </si>
  <si>
    <t>Potrubí Cu polotvrdé fiting, spoj. materiál</t>
  </si>
  <si>
    <t>733391101</t>
  </si>
  <si>
    <t>Tlak zkouška potrubí Cu do-D 32</t>
  </si>
  <si>
    <t>733110808</t>
  </si>
  <si>
    <t>Dmtž trubky závitové -DN 50</t>
  </si>
  <si>
    <t>998733101</t>
  </si>
  <si>
    <t>Přesun hmot potrubí objekt v -6m</t>
  </si>
  <si>
    <t>armatury</t>
  </si>
  <si>
    <t>734209113</t>
  </si>
  <si>
    <t>Mtž armatura 2závity G 1/2</t>
  </si>
  <si>
    <t>734209103</t>
  </si>
  <si>
    <t>Mtž armatura 1závit G 1/2</t>
  </si>
  <si>
    <t>734212115</t>
  </si>
  <si>
    <t>Ventil odvzduš automatický DN 10</t>
  </si>
  <si>
    <t>734221682</t>
  </si>
  <si>
    <t>Hlavice ovládání Danfoss RAE</t>
  </si>
  <si>
    <t>734261723</t>
  </si>
  <si>
    <t>Svorné  šroubení Cu-Ni 15</t>
  </si>
  <si>
    <t>734261767</t>
  </si>
  <si>
    <t>VHX mono DANFOSS připojení koup.rad.jednobodové</t>
  </si>
  <si>
    <t>734291113</t>
  </si>
  <si>
    <t>Kohout plnící vypouš ČSN137061 G1/2</t>
  </si>
  <si>
    <t>734300821</t>
  </si>
  <si>
    <t>Rozpojení šroubení -DN 15</t>
  </si>
  <si>
    <t>734200821</t>
  </si>
  <si>
    <t>Dmtž armatura 2závity -G 1/2</t>
  </si>
  <si>
    <t>998734101</t>
  </si>
  <si>
    <t>Přesun armatury objekt v -6m</t>
  </si>
  <si>
    <t>otopná tělesa</t>
  </si>
  <si>
    <t>735152173</t>
  </si>
  <si>
    <t>Těleso Ventil Kompakt10 v/l 600/600</t>
  </si>
  <si>
    <t>735152173.1</t>
  </si>
  <si>
    <t>Těleso Ventil Kompakt L10 v/l 600/600</t>
  </si>
  <si>
    <t>735152378</t>
  </si>
  <si>
    <t>Těleso Ventil Kompakt L20 v/l600/1100</t>
  </si>
  <si>
    <t>735152572</t>
  </si>
  <si>
    <t>Těleso Ventil Kompakt22 v/l 600/500</t>
  </si>
  <si>
    <t>735152581</t>
  </si>
  <si>
    <t>Těleso Ventil Kompakt22 v/l600/1600</t>
  </si>
  <si>
    <t>735153107</t>
  </si>
  <si>
    <t>Otop těl trubkové KLC 1820/600</t>
  </si>
  <si>
    <t>735153112</t>
  </si>
  <si>
    <t>Sada s termostatem Z- SKVT 300 W</t>
  </si>
  <si>
    <t>735152701</t>
  </si>
  <si>
    <t>Stojánková konzola</t>
  </si>
  <si>
    <t>735154122</t>
  </si>
  <si>
    <t>Konzola těl rad.</t>
  </si>
  <si>
    <t>735159110</t>
  </si>
  <si>
    <t>Mtž otop. těles</t>
  </si>
  <si>
    <t>735151822</t>
  </si>
  <si>
    <t>Dmtž otop tělesa</t>
  </si>
  <si>
    <t>998735101</t>
  </si>
  <si>
    <t>Přesun otop tělesa objekt v -6m</t>
  </si>
  <si>
    <t>D.1.4.3 - VZT</t>
  </si>
  <si>
    <t>1 - Větrání místností 1.02-1.06</t>
  </si>
  <si>
    <t>2 - Odsávání vyfukových plynů</t>
  </si>
  <si>
    <t>Větrání místností 1.02-1.06</t>
  </si>
  <si>
    <t>Pol1</t>
  </si>
  <si>
    <t>Kompaktní větrací jednotka s rekuperací tepla a EC ventilátory, s dotykovým ovladačem, příslušenství měření a regulace, regulační prvky, filtry  G4, podstropní poloha, přívod 230 m³/h, Δp ext. 150 Pa, odvod 230 m³/h, Δp ext. 150 Pa  U=230 V, jištění 10 A</t>
  </si>
  <si>
    <t>P</t>
  </si>
  <si>
    <t>Poznámka k položce:
1.01</t>
  </si>
  <si>
    <t>75161-1121</t>
  </si>
  <si>
    <t>Montáž větracích zařízení skříňových  podstropních</t>
  </si>
  <si>
    <t>ks</t>
  </si>
  <si>
    <t>Pol2</t>
  </si>
  <si>
    <t>Samostatný elektroohřívač pro instalaci do vzduchotechnického potrubí ø160 - max.topný výkon 0,7 kW, U=230 V,</t>
  </si>
  <si>
    <t>Poznámka k položce:
1.02</t>
  </si>
  <si>
    <t>75135-5011</t>
  </si>
  <si>
    <t>Montáž elektrického ohřívače do potrubí, průměru do 200 mm</t>
  </si>
  <si>
    <t>72217-4022</t>
  </si>
  <si>
    <t>Potrubí pro odvod kondenzátu z polypropylenu (PPR) svařovaných polyfuzně PN20 D20x3,4 - dodávka a montáž</t>
  </si>
  <si>
    <t>Poznámka k položce:
1.03</t>
  </si>
  <si>
    <t>72222-0231</t>
  </si>
  <si>
    <t>Přechodka dGK D20x1/2" - dodávka a montáž</t>
  </si>
  <si>
    <t>Poznámka k položce:
…</t>
  </si>
  <si>
    <t>72217-4072</t>
  </si>
  <si>
    <t>Kompenzační smyčka D20x3,4</t>
  </si>
  <si>
    <t>72217-1933</t>
  </si>
  <si>
    <t>Umyvadlový sifon DN32x5/4" s přípojkou a zpětným uzávěrem pro napojení odvodu kondenzátu</t>
  </si>
  <si>
    <t>Poznámka k položce:
1.04</t>
  </si>
  <si>
    <t>72119-4104</t>
  </si>
  <si>
    <t>Vyvedení a upevnění odpadních výpustek</t>
  </si>
  <si>
    <t>Pol3</t>
  </si>
  <si>
    <t>Flexi hadice pro dopojení potrubí, délka 30 cm</t>
  </si>
  <si>
    <t>23004-0005</t>
  </si>
  <si>
    <t>Montáž trubních dílů závitových</t>
  </si>
  <si>
    <t>72129-0111</t>
  </si>
  <si>
    <t>Zkouška těsnosti kanalizace</t>
  </si>
  <si>
    <t>Pol4</t>
  </si>
  <si>
    <t>Termoizolační trubice z pěnového polyetylenu, vnitřní průměr 20 mm, tl. stěny 9 mm</t>
  </si>
  <si>
    <t>Pol5</t>
  </si>
  <si>
    <t>Samolepící páska na izolační trubice, 40 mm x 1 m</t>
  </si>
  <si>
    <t>71346-3215</t>
  </si>
  <si>
    <t>Montáž izolace tepelné jednovrstvé potrubí a ohybů</t>
  </si>
  <si>
    <t>Pol6</t>
  </si>
  <si>
    <t>PVC boxi včetně rohovníků pro zakrytování vedení potrubí</t>
  </si>
  <si>
    <t>75152-5031</t>
  </si>
  <si>
    <t>Montáž zakrytování</t>
  </si>
  <si>
    <t>Pol7</t>
  </si>
  <si>
    <t>Čtyřhranná protidešťová žaluzie z pozink. plechu s ochranným sítem, napojení ø160</t>
  </si>
  <si>
    <t>Poznámka k položce:
1.05</t>
  </si>
  <si>
    <t>75139-8041</t>
  </si>
  <si>
    <t>Montáž protidešťové žaluzie na kruhové potrubí, průměru do 300 mm</t>
  </si>
  <si>
    <t>Pol8</t>
  </si>
  <si>
    <t>Ohebný tlumič hluku s vysokým útlumem, tl. Izolace 25 mm, průměr napojení 160 mm, délka 1 m</t>
  </si>
  <si>
    <t>Poznámka k položce:
1.06</t>
  </si>
  <si>
    <t>75153-7112</t>
  </si>
  <si>
    <t>Montáž kruhového potrubí ohebného izolovaného minerální vatou, průměru do 200 mm</t>
  </si>
  <si>
    <t>Pol9</t>
  </si>
  <si>
    <t>Kovová spona s upínací páskou, průměr 215 mm</t>
  </si>
  <si>
    <t>Pol10</t>
  </si>
  <si>
    <t>Kruhový tlumič hluku, vnitřní průměr 160 mm, délka 500 mm, tl. izolace 50 mm</t>
  </si>
  <si>
    <t>Poznámka k položce:
1.07</t>
  </si>
  <si>
    <t>75134-4112</t>
  </si>
  <si>
    <t>Montáž tlumičů hluku pro kruhové potrubí, průměru do 200 mm</t>
  </si>
  <si>
    <t>Pol11</t>
  </si>
  <si>
    <t>Ohebný tepelně izolační návlek, tl. Izolace 25 mm, vnitřní průměr 160 mm, délka 10 m</t>
  </si>
  <si>
    <t>Poznámka k položce:
1.08</t>
  </si>
  <si>
    <t>71346-3411</t>
  </si>
  <si>
    <t>Montáž izolace tepelné návlekovými hadicemi potrubí a ohybů</t>
  </si>
  <si>
    <t>Pol12</t>
  </si>
  <si>
    <t>Vyústka čtyřhranná jednořadá s regulací 525x75 do kruhového potrubí,  pozink</t>
  </si>
  <si>
    <t>Poznámka k položce:
1.09</t>
  </si>
  <si>
    <t>75131-1111</t>
  </si>
  <si>
    <t>Montáž vyústky čtyřhranné do kruhového potrubí, průřezu do 0,04 m²</t>
  </si>
  <si>
    <t>Pol13</t>
  </si>
  <si>
    <t>Plastový talířový ventil pro odvod vzduchu, RAL 9010, průměr 150 mm</t>
  </si>
  <si>
    <t>Poznámka k položce:
1.10</t>
  </si>
  <si>
    <t>75131-2012</t>
  </si>
  <si>
    <t>Montáž talířového ventilu, průměru do 200 mm</t>
  </si>
  <si>
    <t>Pol14</t>
  </si>
  <si>
    <t>Oboustranná neprůhledná hliníková dveřní mřížka s pevnými lamelami, elox hliník, rozměr 400x100</t>
  </si>
  <si>
    <t>Poznámka k položce:
1.11</t>
  </si>
  <si>
    <t>75139-8031</t>
  </si>
  <si>
    <t>Montáž ventilační mřížky do dveří, průřezu do 0,04 m2</t>
  </si>
  <si>
    <t>75139…</t>
  </si>
  <si>
    <t>Sejmutí dveřního křídla z pantu, zhotovení montážního otvoru, zpětná montáž dveřního křídla</t>
  </si>
  <si>
    <t>hod</t>
  </si>
  <si>
    <t>Pol15</t>
  </si>
  <si>
    <t>Stěnová mřížka jednořadá, upínání šrouby, rozteč lamel 12,5, povrchová úprava RAL 9010, rozměr 500x100</t>
  </si>
  <si>
    <t>Poznámka k položce:
1.12</t>
  </si>
  <si>
    <t>75139-8022</t>
  </si>
  <si>
    <t>Montáž větrací mřížky stěnové, průřezu do 0,1 m2</t>
  </si>
  <si>
    <t>Pol16</t>
  </si>
  <si>
    <t>Plastový nástěnný ventilátor s elektricky ovládanou žaluzií, kuličková ložiska, časový doběh, požadovaný průtok vzduchu 30 m³/h, externí tlak 20 Pa, průměr napojení 100 mm</t>
  </si>
  <si>
    <t>Poznámka k položce:
1.13</t>
  </si>
  <si>
    <t>75111-1011</t>
  </si>
  <si>
    <t>Montáž ventilátoru nástěnného, průměru do 100 mm</t>
  </si>
  <si>
    <t>Pol17</t>
  </si>
  <si>
    <t>Přetlaková plastová protidešťová žaluzie, kruhové napojení průměr 100 mm</t>
  </si>
  <si>
    <t>Poznámka k položce:
1.14</t>
  </si>
  <si>
    <t>75139-8041.1</t>
  </si>
  <si>
    <t>Montáž žaluziové klapky na kruhové potrubí, průměru do 300 mm</t>
  </si>
  <si>
    <t>Pol18</t>
  </si>
  <si>
    <t>Kruhové plastové potrubí průměr 100 mm, délka 1 m</t>
  </si>
  <si>
    <t>Poznámka k položce:
1.15</t>
  </si>
  <si>
    <t>75152-5081</t>
  </si>
  <si>
    <t>Montáž potrubí kruhového plastového, bez přírub, průměru do 100 mm</t>
  </si>
  <si>
    <t>Pol19</t>
  </si>
  <si>
    <t>Plastové potrubí a tvarovky, materiál PVC, spojováno na hrdla:                     Trouba ø150, délka 2,5 m</t>
  </si>
  <si>
    <t>Poznámka k položce:
1.16</t>
  </si>
  <si>
    <t>Pol20</t>
  </si>
  <si>
    <t>T-kus ø150-150-150</t>
  </si>
  <si>
    <t>Poznámka k položce:
1.17</t>
  </si>
  <si>
    <t>Pol21</t>
  </si>
  <si>
    <t>Spona na potrubí průměr 152 mm</t>
  </si>
  <si>
    <t>Poznámka k položce:
1.18</t>
  </si>
  <si>
    <t>75152-5082</t>
  </si>
  <si>
    <t>Montáž potrubí kruhového plastového, bez přírub, průměru do 200 mm</t>
  </si>
  <si>
    <t>75152-6249</t>
  </si>
  <si>
    <t>Montáž odbočky kruhové, bez přírub, průměru do 200 mm</t>
  </si>
  <si>
    <t>Pol22</t>
  </si>
  <si>
    <t>Potrubí Spiro:                                                                                                              Trouba D=160, l=3 m</t>
  </si>
  <si>
    <t>Poznámka k položce:
1.19</t>
  </si>
  <si>
    <t>Pol23</t>
  </si>
  <si>
    <t>Spojka vnější - nátrubek, D=160</t>
  </si>
  <si>
    <t>Poznámka k položce:
1.20</t>
  </si>
  <si>
    <t>Pol24</t>
  </si>
  <si>
    <t>Spojka vnitřní - vsuvka, d=160</t>
  </si>
  <si>
    <t>Poznámka k položce:
1.21</t>
  </si>
  <si>
    <t>Pol25</t>
  </si>
  <si>
    <t>Koncový kryt pro zaslepení spiro trouby, d=160</t>
  </si>
  <si>
    <t>Poznámka k položce:
1.22</t>
  </si>
  <si>
    <t>Pol26</t>
  </si>
  <si>
    <t>Oblouk segmentový 90°, d=160</t>
  </si>
  <si>
    <t>Poznámka k položce:
1.23</t>
  </si>
  <si>
    <t>Pol27</t>
  </si>
  <si>
    <t>Přechod osový d=160-150</t>
  </si>
  <si>
    <t>Poznámka k položce:
1.24</t>
  </si>
  <si>
    <t>Pol28</t>
  </si>
  <si>
    <t>Páska hliníková 50 mm x 50 m</t>
  </si>
  <si>
    <t>75151-1182</t>
  </si>
  <si>
    <t>Montáž trouby kruhové, bez přírub, průměru do 200</t>
  </si>
  <si>
    <t>75151-4536</t>
  </si>
  <si>
    <t>Montáž spojky/záslepky  kruhové, průměru do 200 mm</t>
  </si>
  <si>
    <t>75151-4178</t>
  </si>
  <si>
    <t>Montáž oblouku kruhového, bez přírub, průměru do 200 mm</t>
  </si>
  <si>
    <t>75151-4478</t>
  </si>
  <si>
    <t>Montáž  přechodu kruhové, bez přírub, průměru do 200 mm</t>
  </si>
  <si>
    <t>24101-3100R0</t>
  </si>
  <si>
    <t>Závěsný, spojovací a těsnící materiál pro vzt rozvody</t>
  </si>
  <si>
    <t>kg</t>
  </si>
  <si>
    <t>24099-1000R0</t>
  </si>
  <si>
    <t>Montáž příslušenství, nosnosti do 50 kg</t>
  </si>
  <si>
    <t>97103-3331</t>
  </si>
  <si>
    <t>Vybourání otvorů ve zdivu z cihel, plochy do 0,09 m2, tl. do 150 mm</t>
  </si>
  <si>
    <t>97103-3351</t>
  </si>
  <si>
    <t>Vybourání otvorů ve zdivu z cihel, plochy do 0,09 m2, tl. do 450 mm</t>
  </si>
  <si>
    <t>99701-3211</t>
  </si>
  <si>
    <t>Vnitrostaveništní doprava suti vodorovně do 50 m a ručně v objektech výšky do 6 m</t>
  </si>
  <si>
    <t>99701-3501</t>
  </si>
  <si>
    <t>Odvoz demontovaných hmot na skládku do 1 km</t>
  </si>
  <si>
    <t>99701-3509</t>
  </si>
  <si>
    <t>Příplatek za první a každy další km</t>
  </si>
  <si>
    <t>99701-3831</t>
  </si>
  <si>
    <t>Poplatek za uložení odpadu včetně reciklačního poplatku</t>
  </si>
  <si>
    <t>61232-1121</t>
  </si>
  <si>
    <t>Omítka VC vnitřních ploch nanášená ručně  jednovrstvá zatřená stěn (materiál v ceně)</t>
  </si>
  <si>
    <t>m²</t>
  </si>
  <si>
    <t>62232-1121</t>
  </si>
  <si>
    <t>Omítka VC vnějších ploch nanášená ručně  jednovrstvá zatřená stěn (materiál v ceně)</t>
  </si>
  <si>
    <t>63466-3114</t>
  </si>
  <si>
    <t>Výplň PUR pěnou, tl. spáry do 50 mm (materiál v ceně)</t>
  </si>
  <si>
    <t>74100-0000R00</t>
  </si>
  <si>
    <t>Uzemnění vzt zařízení dle ČSN 33 2000-4-41 ed.2 - uzemňovací svorky, dráty atd. a montáž pospojováním na soustavu</t>
  </si>
  <si>
    <t>80075-1000R00</t>
  </si>
  <si>
    <t>Uvedení zařízení do provozu, zaregulování, zaškolení obsluhy, protokoly o zaregulování systému, revizní zpráva</t>
  </si>
  <si>
    <t>80075-1000R01</t>
  </si>
  <si>
    <t>Provozní zkouška</t>
  </si>
  <si>
    <t>99875-1101</t>
  </si>
  <si>
    <t>Přesun hmot pro vzduchotechniku v obj. v. do 12m</t>
  </si>
  <si>
    <t>99875-1181</t>
  </si>
  <si>
    <t>Příplatek za přesun bez použití mechanizace</t>
  </si>
  <si>
    <t>Odsávání vyfukových plynů</t>
  </si>
  <si>
    <t>Pol29</t>
  </si>
  <si>
    <t>Ventilátor pro odsávání výfukových plynů vozidel, U=230/400 V, P=0,55 kW, hmotnost 14,5 kg, akustický tlak 62 dBa, požadovaný průtok vzduchu 400 m³/h</t>
  </si>
  <si>
    <t>Poznámka k položce:
2.01</t>
  </si>
  <si>
    <t>Pol30</t>
  </si>
  <si>
    <t>Montážní stojan pro ventilátor</t>
  </si>
  <si>
    <t>Poznámka k položce:
2.02</t>
  </si>
  <si>
    <t>Pol31</t>
  </si>
  <si>
    <t>Odsávací koncovka, průměr napojení 125 mm</t>
  </si>
  <si>
    <t>Poznámka k položce:
2.03</t>
  </si>
  <si>
    <t>Pol32</t>
  </si>
  <si>
    <t>Odsávací hadicový naviják - pružinová západka s klapkou, průměr hadice 125 mm, délka hadice 10 m</t>
  </si>
  <si>
    <t>Poznámka k položce:
2.04</t>
  </si>
  <si>
    <t>Pol33</t>
  </si>
  <si>
    <t>Manuální startér ventilátoru, včetně motorové ochrany</t>
  </si>
  <si>
    <t>Pol34</t>
  </si>
  <si>
    <t>Tlumící manžeta kruhová bez přírub, průměr napojení 160 mm</t>
  </si>
  <si>
    <t>Poznámka k položce:
2.05</t>
  </si>
  <si>
    <t>75112-2212</t>
  </si>
  <si>
    <t>Montáž radiálního nízkotlakého ventilátoru, průměru do 200 mm</t>
  </si>
  <si>
    <t>75112-20..R0</t>
  </si>
  <si>
    <t>Montáž stojanu a upevnění ventilátoru</t>
  </si>
  <si>
    <t>24-M</t>
  </si>
  <si>
    <t>Montáž odsávacího navijáku s koncovkou</t>
  </si>
  <si>
    <t>75151-4576</t>
  </si>
  <si>
    <t>Montáž pružné manžety, průměru do 200 mm</t>
  </si>
  <si>
    <t>Pol35</t>
  </si>
  <si>
    <t>Potrubí Spiro:                                                                                                              Trouba D=125, l=3 m</t>
  </si>
  <si>
    <t>Poznámka k položce:
2.06</t>
  </si>
  <si>
    <t>Pol36</t>
  </si>
  <si>
    <t>Oblouk lisovaný 90°, d=125</t>
  </si>
  <si>
    <t>Poznámka k položce:
2.07</t>
  </si>
  <si>
    <t>Pol37</t>
  </si>
  <si>
    <t>Kruhový tlumič hluku, vnitřní průměr 160 mm, délka 600 mm, tl. izolace 50 mm</t>
  </si>
  <si>
    <t>Poznámka k položce:
2.08</t>
  </si>
  <si>
    <t>Pol38</t>
  </si>
  <si>
    <t>Oblouk lisovaný 90°, d=160</t>
  </si>
  <si>
    <t>Poznámka k položce:
2.09</t>
  </si>
  <si>
    <t>Pol39</t>
  </si>
  <si>
    <t>Přechod osový d=160-125</t>
  </si>
  <si>
    <t>Poznámka k položce:
2.10</t>
  </si>
  <si>
    <t>Pol40</t>
  </si>
  <si>
    <t>Trouba D=160, l=3 m</t>
  </si>
  <si>
    <t>Poznámka k položce:
2.11</t>
  </si>
  <si>
    <t>Pol41</t>
  </si>
  <si>
    <t>Spojka vnější D=160</t>
  </si>
  <si>
    <t>Poznámka k položce:
2.12</t>
  </si>
  <si>
    <t>Pol42</t>
  </si>
  <si>
    <t>Spojka vnitřní d=125</t>
  </si>
  <si>
    <t>Poznámka k položce:
2.13</t>
  </si>
  <si>
    <t>Pol43</t>
  </si>
  <si>
    <t>Výfukový kus šikmý s ochrannou mřížkou průměr 160 mm</t>
  </si>
  <si>
    <t>Poznámka k položce:
2.14</t>
  </si>
  <si>
    <t>75151-1182.1</t>
  </si>
  <si>
    <t>Montáž potrubí plechového kruhového bez přírub, průměru do 200 mm</t>
  </si>
  <si>
    <t>75151-4078</t>
  </si>
  <si>
    <t>Montáž tvarovek do potrubí kruhového bez přírub, průměru do 200 mm</t>
  </si>
  <si>
    <t>192</t>
  </si>
  <si>
    <t>194</t>
  </si>
  <si>
    <t>196</t>
  </si>
  <si>
    <t>198</t>
  </si>
  <si>
    <t>200</t>
  </si>
  <si>
    <t>202</t>
  </si>
  <si>
    <t>204</t>
  </si>
  <si>
    <t>206</t>
  </si>
  <si>
    <t>208</t>
  </si>
  <si>
    <t>210</t>
  </si>
  <si>
    <t>212</t>
  </si>
  <si>
    <t>214</t>
  </si>
  <si>
    <t>216</t>
  </si>
  <si>
    <t>218</t>
  </si>
  <si>
    <t>D.1.4.4 - Elektroinstalace</t>
  </si>
  <si>
    <t>M21 - Elektromontáže</t>
  </si>
  <si>
    <t>M22 - Montáže sdělovací a zabezpečovací techniky</t>
  </si>
  <si>
    <t>M21</t>
  </si>
  <si>
    <t>Elektromontáže</t>
  </si>
  <si>
    <t>357000004VD</t>
  </si>
  <si>
    <t>Rozvaděč RH1 (dle projektové dokumentace)</t>
  </si>
  <si>
    <t>357116440</t>
  </si>
  <si>
    <t>Rozvaděč elektroměrový plastový ER 212/NNP7P</t>
  </si>
  <si>
    <t>210190003R00</t>
  </si>
  <si>
    <t>Montáž celoplechových rozvodnic do váhy 100 kg</t>
  </si>
  <si>
    <t>210800114RT1</t>
  </si>
  <si>
    <t>Kabel CYKY 750 V 4x16/25 mm2 uložený pod omítkou</t>
  </si>
  <si>
    <t>210800116RT1</t>
  </si>
  <si>
    <t>Kabel CYKY 750 V 5x2,5 mm2 uložený pod omítkou</t>
  </si>
  <si>
    <t>210220022RT1</t>
  </si>
  <si>
    <t>Vedení uzemňovací FeZn, D 8 - 10 mm</t>
  </si>
  <si>
    <t>210100003R00</t>
  </si>
  <si>
    <t>Ukončení vodičů v rozvaděči + zapojení do 16 mm2</t>
  </si>
  <si>
    <t>210100001R00</t>
  </si>
  <si>
    <t>Ukončení vodičů v rozvaděči + zapojení do 2,5 mm2</t>
  </si>
  <si>
    <t>210100002R00</t>
  </si>
  <si>
    <t>Ukončení vodičů v rozvaděči + zapojení do 6 mm2</t>
  </si>
  <si>
    <t>348360004VD</t>
  </si>
  <si>
    <t>Svítidlo LED nástěnné ~15W, ~1500lm, min. IP44</t>
  </si>
  <si>
    <t>210201517R00</t>
  </si>
  <si>
    <t>Svítidlo LED bytové nastěnné</t>
  </si>
  <si>
    <t>34828436</t>
  </si>
  <si>
    <t>Svítidlo nouzové 11W/K, min. 1 h, IP 42</t>
  </si>
  <si>
    <t>348360003VD</t>
  </si>
  <si>
    <t>Svítidlo LED přisazené/vestavné ~15W</t>
  </si>
  <si>
    <t>348360002VD</t>
  </si>
  <si>
    <t>Svítidlo LED panel přisazené/závěsné ~75W, min. 8000lm</t>
  </si>
  <si>
    <t>348360001VD</t>
  </si>
  <si>
    <t>Svítidlo LED panel přisazené/závěsné ~45W, min. 3600lm</t>
  </si>
  <si>
    <t>210201514R00</t>
  </si>
  <si>
    <t>Svítidlo LED bytové stropní závěsné 4 upevňov.body</t>
  </si>
  <si>
    <t>210201511R00</t>
  </si>
  <si>
    <t>Svítidlo LED bytové stropní přisazené/vestavné</t>
  </si>
  <si>
    <t>210800023RT4</t>
  </si>
  <si>
    <t>Vodič CYBY (CYKYLO, CYKYLS) 3x1,5 mm2 pod omítkou</t>
  </si>
  <si>
    <t>210800024RT4</t>
  </si>
  <si>
    <t>Vodič CYBY (CYKYLO, CYKYLS) 3x2,5 mm2 pod omítkou</t>
  </si>
  <si>
    <t>210800244RT3</t>
  </si>
  <si>
    <t>Kabel bezhalogenový CXKH 5 x 1,5 mm2 volně uložený</t>
  </si>
  <si>
    <t>210800118RT1</t>
  </si>
  <si>
    <t>Kabel CYKY 750 V 5 žil uložený pod omítkou, včetně dodávky kabelu 5x6 mm2</t>
  </si>
  <si>
    <t>210220452RT1</t>
  </si>
  <si>
    <t>Ochranné spoj. v prádel.,koupel.,Cu4-16 mm2 pevně, včetně dodávky CY</t>
  </si>
  <si>
    <t>210110001RT2</t>
  </si>
  <si>
    <t>Spínač nástěnný jednopól.- řaz. 1, obyč.prostředí, včetně dodávky spínače</t>
  </si>
  <si>
    <t>210110004RT1</t>
  </si>
  <si>
    <t>Spínač nástěnný střídavý - řaz. 6, obyč.prostředí, včetně dodávky spínače</t>
  </si>
  <si>
    <t>210110005RT1</t>
  </si>
  <si>
    <t>Spínač nástěnný křížový - řaz. 7, obyč.prostředí</t>
  </si>
  <si>
    <t>35811071</t>
  </si>
  <si>
    <t>Zásuvka nástěnná IZG 1643 16 A 400 V horní přívod</t>
  </si>
  <si>
    <t>35811254</t>
  </si>
  <si>
    <t>Zásuvka nástěnná IZS 3245 32A 500V horní přívod</t>
  </si>
  <si>
    <t>210111062R00</t>
  </si>
  <si>
    <t>Zásuvka domovní nástěnná 16/32A, 400V 3P+N+PE</t>
  </si>
  <si>
    <t>210111031RT2</t>
  </si>
  <si>
    <t>Zásuvka domovní v krabici - 2P+PE, IP44, včetně dodávky zásuvky</t>
  </si>
  <si>
    <t>210111021RT1</t>
  </si>
  <si>
    <t>Zásuvka domovní v krabici - provedení 2P+PE</t>
  </si>
  <si>
    <t>210290751R00</t>
  </si>
  <si>
    <t>Montáž ventilátoru do 1,5 kW</t>
  </si>
  <si>
    <t>210010326RT3</t>
  </si>
  <si>
    <t>Krabice do dutých stěn, bez zapojení, kruhová, včetně dodávky krabice</t>
  </si>
  <si>
    <t>220260024R00</t>
  </si>
  <si>
    <t>Krabice KO 97 ve zdi včetně vysekání lůžka</t>
  </si>
  <si>
    <t>100000006VD</t>
  </si>
  <si>
    <t>Tlačítko, nouzový vypínač v pouzdře, 230 V/AC, 6 A</t>
  </si>
  <si>
    <t>34561409</t>
  </si>
  <si>
    <t>Svorka WAGO 273-100 3x1,5</t>
  </si>
  <si>
    <t>34561405</t>
  </si>
  <si>
    <t>Svorka WAGO 273-102 4x2,5</t>
  </si>
  <si>
    <t>34561404</t>
  </si>
  <si>
    <t>Svorka WAGO 273-104 3x2,5</t>
  </si>
  <si>
    <t>34561401</t>
  </si>
  <si>
    <t>Svorka WAGO 273-101 5x1,5</t>
  </si>
  <si>
    <t>220890084R00</t>
  </si>
  <si>
    <t>Účast projektanta na stavbě</t>
  </si>
  <si>
    <t>h</t>
  </si>
  <si>
    <t>220711603R00</t>
  </si>
  <si>
    <t>Vypracování projektu skutečného provedení</t>
  </si>
  <si>
    <t>220890202R00</t>
  </si>
  <si>
    <t>Revize</t>
  </si>
  <si>
    <t>220990101</t>
  </si>
  <si>
    <t>Doprava, přesun, PPV</t>
  </si>
  <si>
    <t>%</t>
  </si>
  <si>
    <t>-70392681</t>
  </si>
  <si>
    <t>M22</t>
  </si>
  <si>
    <t>Montáže sdělovací a zabezpečovací techniky</t>
  </si>
  <si>
    <t>371202013</t>
  </si>
  <si>
    <t>Zásuvka datová 2xRJ45</t>
  </si>
  <si>
    <t>222290007R00</t>
  </si>
  <si>
    <t>Zásuvka 2xRJ45 UTP kat.6</t>
  </si>
  <si>
    <t>222280501R00</t>
  </si>
  <si>
    <t>UTP,FTP,SEKU,SYKY do 7 mm vně.prům.volně</t>
  </si>
  <si>
    <t>371201305</t>
  </si>
  <si>
    <t>Kabel UTP Elite, Cat6, drát</t>
  </si>
  <si>
    <t>Část 2 - Předávací stanice (č. p. 3319)</t>
  </si>
  <si>
    <t>-726229777</t>
  </si>
  <si>
    <t>"okapový chodník" 8,82</t>
  </si>
  <si>
    <t>-870364774</t>
  </si>
  <si>
    <t>"okapový chodník" (14,5-8,82)*0,2</t>
  </si>
  <si>
    <t>181311103</t>
  </si>
  <si>
    <t>Rozprostření ornice tl vrstvy do 200 mm v rovině nebo ve svahu do 1:5 ručně</t>
  </si>
  <si>
    <t>-196843740</t>
  </si>
  <si>
    <t>10364101</t>
  </si>
  <si>
    <t>zemina pro terénní úpravy -  ornice</t>
  </si>
  <si>
    <t>-632059310</t>
  </si>
  <si>
    <t>30*0,15*2</t>
  </si>
  <si>
    <t>181411131</t>
  </si>
  <si>
    <t>Založení parkového trávníku výsevem plochy do 1000 m2 v rovině a ve svahu do 1:5</t>
  </si>
  <si>
    <t>-1988241901</t>
  </si>
  <si>
    <t>00572410</t>
  </si>
  <si>
    <t>osivo směs travní parková</t>
  </si>
  <si>
    <t>-943013791</t>
  </si>
  <si>
    <t>30*0,025 'Přepočtené koeficientem množství</t>
  </si>
  <si>
    <t>-791159692</t>
  </si>
  <si>
    <t>13,76+0,75</t>
  </si>
  <si>
    <t>-1265174185</t>
  </si>
  <si>
    <t>612311131</t>
  </si>
  <si>
    <t>Potažení vnitřních stěn vápenným štukem tloušťky do 3 mm</t>
  </si>
  <si>
    <t>1216264156</t>
  </si>
  <si>
    <t>-1350653790</t>
  </si>
  <si>
    <t>13,94+0,75</t>
  </si>
  <si>
    <t>619995001</t>
  </si>
  <si>
    <t>Začištění omítek kolem oken, dveří, podlah nebo obkladů</t>
  </si>
  <si>
    <t>1464970398</t>
  </si>
  <si>
    <t>(2,4+0,6)*2*3+2,4+3,1*2</t>
  </si>
  <si>
    <t>-317005470</t>
  </si>
  <si>
    <t>22,93+10,2+14,69</t>
  </si>
  <si>
    <t>-700387743</t>
  </si>
  <si>
    <t>-1957308663</t>
  </si>
  <si>
    <t>8,55+13,94+59,41+44,27+20,83+0,75</t>
  </si>
  <si>
    <t>1232480425</t>
  </si>
  <si>
    <t>1957038204</t>
  </si>
  <si>
    <t>20,83+0,75</t>
  </si>
  <si>
    <t>1296947253</t>
  </si>
  <si>
    <t>8,55+13,94+59,41+44,27</t>
  </si>
  <si>
    <t>1904678065</t>
  </si>
  <si>
    <t>101,97+22,93</t>
  </si>
  <si>
    <t>19613288</t>
  </si>
  <si>
    <t>-1987719699</t>
  </si>
  <si>
    <t>1411511558</t>
  </si>
  <si>
    <t>594563162</t>
  </si>
  <si>
    <t>140*30 'Přepočtené koeficientem množství</t>
  </si>
  <si>
    <t>889148181</t>
  </si>
  <si>
    <t>-885987348</t>
  </si>
  <si>
    <t>-1976544472</t>
  </si>
  <si>
    <t>8,9*14,9</t>
  </si>
  <si>
    <t>-154276789</t>
  </si>
  <si>
    <t>-2004875051</t>
  </si>
  <si>
    <t>568419834</t>
  </si>
  <si>
    <t>938426061</t>
  </si>
  <si>
    <t>16,98</t>
  </si>
  <si>
    <t>841295847</t>
  </si>
  <si>
    <t>2*0,6*2,4</t>
  </si>
  <si>
    <t>852195183</t>
  </si>
  <si>
    <t>49171737</t>
  </si>
  <si>
    <t>2,95*6</t>
  </si>
  <si>
    <t>384880678</t>
  </si>
  <si>
    <t>1118553476</t>
  </si>
  <si>
    <t>897765024</t>
  </si>
  <si>
    <t>-1486745236</t>
  </si>
  <si>
    <t>704317054</t>
  </si>
  <si>
    <t>7,758*9 'Přepočtené koeficientem množství</t>
  </si>
  <si>
    <t>-1923925424</t>
  </si>
  <si>
    <t>-1842928890</t>
  </si>
  <si>
    <t>-1082578319</t>
  </si>
  <si>
    <t>-1931664511</t>
  </si>
  <si>
    <t>497388840</t>
  </si>
  <si>
    <t>-1524643603</t>
  </si>
  <si>
    <t>393277482</t>
  </si>
  <si>
    <t>534869044</t>
  </si>
  <si>
    <t>-1391378916</t>
  </si>
  <si>
    <t>367997552</t>
  </si>
  <si>
    <t>838044207</t>
  </si>
  <si>
    <t>"K3" 2,4*3</t>
  </si>
  <si>
    <t>-2145135722</t>
  </si>
  <si>
    <t>764218605</t>
  </si>
  <si>
    <t>Oplechování rovné římsy mechanicky kotvené z Pz s upraveným povrchem rš 400 mm</t>
  </si>
  <si>
    <t>-1109000625</t>
  </si>
  <si>
    <t>"K8" 24,5</t>
  </si>
  <si>
    <t>-1495337747</t>
  </si>
  <si>
    <t>766622131</t>
  </si>
  <si>
    <t>Montáž plastových oken plochy přes 1 m2 otevíravých výšky do 1,5 m s rámem do zdiva</t>
  </si>
  <si>
    <t>-1789781132</t>
  </si>
  <si>
    <t>"T3" 2,4*0,6</t>
  </si>
  <si>
    <t>"T4" 2,4*0,6*2</t>
  </si>
  <si>
    <t>61140051.1</t>
  </si>
  <si>
    <t>okno plastové otevíravé/sklopné dvojsklo (vnější - drátosklo) přes plochu 1m2 do v 1,5m</t>
  </si>
  <si>
    <t>1069122416</t>
  </si>
  <si>
    <t>80518688</t>
  </si>
  <si>
    <t>61144400.1</t>
  </si>
  <si>
    <t>parapet plastový vnitřní komůrkový 125x20mm</t>
  </si>
  <si>
    <t>-738883782</t>
  </si>
  <si>
    <t>"T7" 2,44*3</t>
  </si>
  <si>
    <t>-1248377278</t>
  </si>
  <si>
    <t>-2031033872</t>
  </si>
  <si>
    <t>-1152619976</t>
  </si>
  <si>
    <t>767_Z08</t>
  </si>
  <si>
    <t>Repase dvířek rozvaděče, 600/600 mm, nátěr 2+1</t>
  </si>
  <si>
    <t>1553223623</t>
  </si>
  <si>
    <t>767640222</t>
  </si>
  <si>
    <t>Montáž dveří ocelových vchodových dvoukřídlových s nadsvětlíkem</t>
  </si>
  <si>
    <t>888394774</t>
  </si>
  <si>
    <t>55341191.1</t>
  </si>
  <si>
    <t>vrata dvoukřídlá ocelová s nadsvětlíkem 2400x2500+600 mm, vč. rámu, zámku, kování (panika) a ostatního příslušenství, kompletní provedení dle PD</t>
  </si>
  <si>
    <t>2057435444</t>
  </si>
  <si>
    <t>"Z1" 1</t>
  </si>
  <si>
    <t>19429085</t>
  </si>
  <si>
    <t>784181011</t>
  </si>
  <si>
    <t>Dvojnásobné pačokování v místnostech výšky do 3,80 m</t>
  </si>
  <si>
    <t>1583511203</t>
  </si>
  <si>
    <t>-715539553</t>
  </si>
  <si>
    <t>VRN - VEDLEJŠÍ A OSTATNÍ NÁKLADY</t>
  </si>
  <si>
    <t>VRN - VRN</t>
  </si>
  <si>
    <t xml:space="preserve">    VRN11 - VEDLEJŠÍ NÁKLADY STAVBY</t>
  </si>
  <si>
    <t xml:space="preserve">    VRN91 - OSTATNÍ NÁKLADY STAVBY</t>
  </si>
  <si>
    <t>VRN11</t>
  </si>
  <si>
    <t>VEDLEJŠÍ NÁKLADY STAVBY</t>
  </si>
  <si>
    <t>VRN11-01</t>
  </si>
  <si>
    <t>Náklady zhotovitele související se zajištěním provozů nutných pro provádění díla - zařízení staveniště</t>
  </si>
  <si>
    <t>-254075211</t>
  </si>
  <si>
    <t xml:space="preserve">Poznámka k položce:
(kancelářské/skladovací/sociální objekty, oplocení stavby, ostraha staveniště, kompletní vnitrostaveništní rozvody všech potřebných energií vč. jejich poplatků, zajištění podružných měření spotřeby) </t>
  </si>
  <si>
    <t>VRN11-02</t>
  </si>
  <si>
    <t>Náklady zhotovitele související se zajištěním provozů nutných pro provádění díla - ostatní zařízení a práce</t>
  </si>
  <si>
    <t>-34418906</t>
  </si>
  <si>
    <t>-Zřízení trvalé, dočasné deponie a mezideponie</t>
  </si>
  <si>
    <t>-zřízení příjezdů a přístupů na staveniště</t>
  </si>
  <si>
    <t>-úpravy staveniště z hlediska bezpečnosti a ochrany zdraví třetích osob, vč. nutných úprav pro osoby s omezenou schopností pohybu a orientace</t>
  </si>
  <si>
    <t>-uspořádání a bezpečnost staveniště z hlediska ochrany veřejných zájmů</t>
  </si>
  <si>
    <t>-dodržení podmínek pro provádění staveb z hlediska BOZP (vč. označení stavby) a sestaveného plánu BOZP</t>
  </si>
  <si>
    <t>-dodržování podmínek pro ochranu životního prostředí při výstavbě</t>
  </si>
  <si>
    <t>-dodržování podmínek pro práci s nebezpečnými odpady vč. vypracování plánu nakládání s těmito odpady</t>
  </si>
  <si>
    <t>-dodržení podmínek - možnosti nakládání s odpady</t>
  </si>
  <si>
    <t>-splnění zvláštních požadavků na provádění stavby, které vyžadují zvláštní bezpečnostní opatření</t>
  </si>
  <si>
    <t>-dočasné / provizorní dopravní značení, osvětlení - (vyřízení+zřízení+likvidace po skončení stavby) neuvedené v jednotlivých stavebních objektech</t>
  </si>
  <si>
    <t>-dočasné / provizorní oplocení - (zřízení+likvidace po skončení stavby)</t>
  </si>
  <si>
    <t>1,0</t>
  </si>
  <si>
    <t>VRN11-03</t>
  </si>
  <si>
    <t>Náklady zhotovitele související se zajištěním provozů nutných pro provádění díla - likvidace zařízení staveniště</t>
  </si>
  <si>
    <t>-1603896953</t>
  </si>
  <si>
    <t>Poznámka k položce:
(náklady zhotovitele spojené s kompletní likvidací zařízení staveniště vč. uvedení všech dotčených ploch do bezvadného stavu)</t>
  </si>
  <si>
    <t>VRN91</t>
  </si>
  <si>
    <t>OSTATNÍ NÁKLADY STAVBY</t>
  </si>
  <si>
    <t>VRN91-01</t>
  </si>
  <si>
    <t>Náklady zhotovitele související se zajištěním a provedením kompletního díla dle PD a souvisejících dokladů - kompletační činnost</t>
  </si>
  <si>
    <t>865251165</t>
  </si>
  <si>
    <t>VRN91-02</t>
  </si>
  <si>
    <t xml:space="preserve">Pravidelné čištění přilehlých / souvisejících komunikací a zpevněných ploch - po celou dobu stavby </t>
  </si>
  <si>
    <t>1703793676</t>
  </si>
  <si>
    <t>VRN91-11</t>
  </si>
  <si>
    <t>Zajištění všech dokladů a revizí nutných pro předání stavby a vydání kolaudačního souhlasu</t>
  </si>
  <si>
    <t>211291412</t>
  </si>
  <si>
    <t>"popř. i Povolení zkušebního provozu, byl-li (bude-li) zkušební provoz ve stavebním povolení požadován, a to vč. zajištění příslušných podkladů</t>
  </si>
  <si>
    <t>"jako např.:</t>
  </si>
  <si>
    <t>"revizní zprávy, výsledky zkoušek a zkušebního provozu (pokud bude prováděn)</t>
  </si>
  <si>
    <t>"průkaz způsobilosti určeného technického zařízení (jsou-li UTZ součástí stavby)</t>
  </si>
  <si>
    <t>"stanoviska dotčených orgánů státní správy, stanoviska vlastníků (provozovatelů) veřejné dopravní a technické infrastruktury o provedení kontroly</t>
  </si>
  <si>
    <t>"způsobu napojení stavby (pokud byla předem vyžadována)</t>
  </si>
  <si>
    <t>"geodetická vytýčení sítí, geometrický plán stavby, správních poplatků, atp.</t>
  </si>
  <si>
    <t>"Kontrolní měření hluku včetně vypracování protokolu o měření</t>
  </si>
  <si>
    <t>VRN91-12</t>
  </si>
  <si>
    <t>Zajištění splnění podmínek vyplývajících z vydaných rozhodnutí o povolení stavby dle zadávací dokumentace a plánu bezpečnosti</t>
  </si>
  <si>
    <t>-70148511</t>
  </si>
  <si>
    <t>VRN91-13</t>
  </si>
  <si>
    <t xml:space="preserve">Součinnost s ostatními zúčastněnými stranami : se zástupci objednatele, projektanta, TDI, AD, koordinátora bezpečnosti </t>
  </si>
  <si>
    <t>-1970719910</t>
  </si>
  <si>
    <t>VRN91-14</t>
  </si>
  <si>
    <t xml:space="preserve">Včasné odsouhlasení všech užitých výrobků/prvků, materiálů a technologií zástupci všech zúčastněných stran, požadované zadávací a projektovou dokumentací - (VYVZORKOVÁNÍ) </t>
  </si>
  <si>
    <t>1649143763</t>
  </si>
  <si>
    <t>VRN91-21</t>
  </si>
  <si>
    <t xml:space="preserve">Technická řešení - návrh a projednání nutných odchylek a změn oproti PD zjištěných v průběhu stavby </t>
  </si>
  <si>
    <t>-208266905</t>
  </si>
  <si>
    <t>VRN91-23</t>
  </si>
  <si>
    <t>Zabezpečení objektu, staveniště a veškeré vybavení, majetku třetích osob a stavebního materiálu instalovaného i neinstalovaného (uskladněného) v rámci stavby proti vzniku jakýchkoliv škod či snížení kvality vlivem klimatických podmínek, proti odcizení.</t>
  </si>
  <si>
    <t>75532999</t>
  </si>
  <si>
    <t>VRN91-31</t>
  </si>
  <si>
    <t xml:space="preserve">Provedení všech zkoušek a revizí předepsaných projektovou a zadávací dokumentací, platnými normami, návodů k obsluze - (neuvedených v jednotlivých soupisech prací) </t>
  </si>
  <si>
    <t>-410064458</t>
  </si>
  <si>
    <t>VRN91-51</t>
  </si>
  <si>
    <t xml:space="preserve">Náklady na projekční práce </t>
  </si>
  <si>
    <t>1264884</t>
  </si>
  <si>
    <t>-vypracování dílenské / dodavatelské dokumentace stavby - dle požadavků PD a zadávací dokumentace vč. odsouhlasení ze strany autorů PDPS</t>
  </si>
  <si>
    <t>-vypracování dokumentace "skutečného provedení stavby" - dle požadavků PD a zadávací dokumentace vč. odsouhlasení ze strany autorů PDPS</t>
  </si>
  <si>
    <t>VEŠKERÉ FORMY A PŘEDÁNÍ SE ŘÍDÍ PODMÍNKAMI ZADÁVACÍ DOKUMENTACE STAVBY</t>
  </si>
  <si>
    <t>VRN91-61</t>
  </si>
  <si>
    <t xml:space="preserve">Zpracování fotodokumentace : A) fotofokumentace stávajícího stavu před zahájením stavebních prací,  B) fotodokumentace průběhu realizace stavby,   C) fotodokumentace dokončeného díla.  Předání objednateli v počtu a formě uvedené v zadávací dokumentaci. </t>
  </si>
  <si>
    <t>-1826736523</t>
  </si>
  <si>
    <t>VRN91-82</t>
  </si>
  <si>
    <t>Geodetické a související práce</t>
  </si>
  <si>
    <t>1249560118</t>
  </si>
  <si>
    <t>-vytyčení stavby nebo jejich částí oprávněným geodetem vč. vypracování příslušných protokolů - před zahájením stavby</t>
  </si>
  <si>
    <t>-zaměření skutečného provedení stavby nebo jejich částí vč. vypracování geometrických plánů a ostatních příslušných protokolů</t>
  </si>
  <si>
    <t>(veškeré nové a upravované stavby/konstrukce , inženýrské a liniové stavby v rámci stavby)</t>
  </si>
  <si>
    <t>VRN91-98</t>
  </si>
  <si>
    <t>Ostatní náklady spojené s požadavky objednatele, které jsou uvedeny v jednotlivých článcích smlouvy o dílo nebo v ZOV, pokud nejsou zahrnuty v soupisech prací</t>
  </si>
  <si>
    <t>113633424</t>
  </si>
  <si>
    <t>Vanička sprchová  z akrylátu, vyztužení PUR pěnou se skelným vláknem, hl. 90 mm, montážní výška 185 mm, 900x900 mm</t>
  </si>
  <si>
    <t>Zástěna sprchová, š. 900 mm, zalamovací, bílá, transparentní bezp. sklo tl. 3 mm</t>
  </si>
  <si>
    <t>F.2 Stavební úpravy objektů č. p. 3318 a 3319 (PS 45) - bez specifických úprav pro provozovnu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</si>
</sst>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1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6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6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6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166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0" fontId="0" fillId="0" borderId="0" xfId="0" applyProtection="1">
      <protection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2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center" vertical="center"/>
    </xf>
    <xf numFmtId="4" fontId="5" fillId="3" borderId="11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2" fillId="0" borderId="8" xfId="0" applyNumberFormat="1" applyFont="1" applyBorder="1" applyAlignment="1">
      <alignment/>
    </xf>
    <xf numFmtId="166" fontId="32" fillId="0" borderId="9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6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0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6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166" fontId="22" fillId="0" borderId="18" xfId="0" applyNumberFormat="1" applyFont="1" applyBorder="1" applyAlignment="1">
      <alignment vertical="center"/>
    </xf>
    <xf numFmtId="166" fontId="22" fillId="0" borderId="19" xfId="0" applyNumberFormat="1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17" xfId="0" applyFont="1" applyBorder="1" applyAlignment="1">
      <alignment horizontal="left" vertical="center"/>
    </xf>
    <xf numFmtId="0" fontId="35" fillId="0" borderId="18" xfId="0" applyFont="1" applyBorder="1" applyAlignment="1">
      <alignment horizontal="center" vertical="center"/>
    </xf>
    <xf numFmtId="4" fontId="21" fillId="4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67" fontId="21" fillId="0" borderId="22" xfId="0" applyNumberFormat="1" applyFont="1" applyBorder="1" applyAlignment="1" applyProtection="1">
      <alignment vertical="center"/>
      <protection/>
    </xf>
    <xf numFmtId="167" fontId="10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167" fontId="35" fillId="0" borderId="22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167" fontId="12" fillId="0" borderId="0" xfId="0" applyNumberFormat="1" applyFont="1" applyAlignment="1" applyProtection="1">
      <alignment vertical="center"/>
      <protection/>
    </xf>
    <xf numFmtId="0" fontId="0" fillId="0" borderId="0" xfId="0" applyProtection="1"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14" fontId="3" fillId="0" borderId="0" xfId="0" applyNumberFormat="1" applyFont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5" fillId="2" borderId="20" xfId="0" applyFont="1" applyFill="1" applyBorder="1" applyAlignment="1" applyProtection="1">
      <alignment horizontal="left" vertical="center"/>
      <protection/>
    </xf>
    <xf numFmtId="0" fontId="0" fillId="2" borderId="11" xfId="0" applyFont="1" applyFill="1" applyBorder="1" applyAlignment="1" applyProtection="1">
      <alignment vertical="center"/>
      <protection/>
    </xf>
    <xf numFmtId="0" fontId="5" fillId="2" borderId="1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5" xfId="0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3" borderId="20" xfId="0" applyFont="1" applyFill="1" applyBorder="1" applyAlignment="1" applyProtection="1">
      <alignment horizontal="center" vertical="center"/>
      <protection/>
    </xf>
    <xf numFmtId="0" fontId="21" fillId="3" borderId="11" xfId="0" applyFont="1" applyFill="1" applyBorder="1" applyAlignment="1" applyProtection="1">
      <alignment horizontal="left" vertical="center"/>
      <protection/>
    </xf>
    <xf numFmtId="0" fontId="21" fillId="3" borderId="11" xfId="0" applyFont="1" applyFill="1" applyBorder="1" applyAlignment="1" applyProtection="1">
      <alignment horizontal="center" vertical="center"/>
      <protection/>
    </xf>
    <xf numFmtId="0" fontId="21" fillId="3" borderId="21" xfId="0" applyFont="1" applyFill="1" applyBorder="1" applyAlignment="1" applyProtection="1">
      <alignment horizontal="left" vertical="center"/>
      <protection/>
    </xf>
    <xf numFmtId="0" fontId="21" fillId="3" borderId="11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4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4" fillId="5" borderId="0" xfId="0" applyFont="1" applyFill="1" applyAlignment="1">
      <alignment horizontal="center" vertical="center"/>
    </xf>
    <xf numFmtId="0" fontId="0" fillId="0" borderId="0" xfId="0"/>
    <xf numFmtId="4" fontId="5" fillId="2" borderId="11" xfId="0" applyNumberFormat="1" applyFont="1" applyFill="1" applyBorder="1" applyAlignment="1" applyProtection="1">
      <alignment vertical="center"/>
      <protection/>
    </xf>
    <xf numFmtId="0" fontId="0" fillId="2" borderId="11" xfId="0" applyFont="1" applyFill="1" applyBorder="1" applyAlignment="1" applyProtection="1">
      <alignment vertical="center"/>
      <protection/>
    </xf>
    <xf numFmtId="0" fontId="0" fillId="2" borderId="21" xfId="0" applyFont="1" applyFill="1" applyBorder="1" applyAlignment="1" applyProtection="1">
      <alignment vertical="center"/>
      <protection/>
    </xf>
    <xf numFmtId="0" fontId="5" fillId="2" borderId="11" xfId="0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28"/>
  <sheetViews>
    <sheetView showGridLines="0" workbookViewId="0" topLeftCell="A67">
      <selection activeCell="AG95" sqref="AG95:AM9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62" t="s">
        <v>5</v>
      </c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C4" s="83"/>
      <c r="D4" s="198" t="s">
        <v>9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R4" s="20"/>
      <c r="AS4" s="22" t="s">
        <v>10</v>
      </c>
      <c r="BS4" s="17" t="s">
        <v>11</v>
      </c>
    </row>
    <row r="5" spans="2:71" s="1" customFormat="1" ht="12" customHeight="1">
      <c r="B5" s="20"/>
      <c r="C5" s="83"/>
      <c r="D5" s="199" t="s">
        <v>12</v>
      </c>
      <c r="E5" s="83"/>
      <c r="F5" s="83"/>
      <c r="G5" s="83"/>
      <c r="H5" s="83"/>
      <c r="I5" s="83"/>
      <c r="J5" s="83"/>
      <c r="K5" s="255" t="s">
        <v>13</v>
      </c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83"/>
      <c r="AR5" s="20"/>
      <c r="BS5" s="17" t="s">
        <v>6</v>
      </c>
    </row>
    <row r="6" spans="2:71" s="1" customFormat="1" ht="36.95" customHeight="1">
      <c r="B6" s="20"/>
      <c r="C6" s="83"/>
      <c r="D6" s="200" t="s">
        <v>14</v>
      </c>
      <c r="E6" s="83"/>
      <c r="F6" s="83"/>
      <c r="G6" s="83"/>
      <c r="H6" s="83"/>
      <c r="I6" s="83"/>
      <c r="J6" s="83"/>
      <c r="K6" s="257" t="s">
        <v>1818</v>
      </c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83"/>
      <c r="AR6" s="20"/>
      <c r="BS6" s="17" t="s">
        <v>6</v>
      </c>
    </row>
    <row r="7" spans="2:71" s="1" customFormat="1" ht="12" customHeight="1">
      <c r="B7" s="20"/>
      <c r="C7" s="83"/>
      <c r="D7" s="201" t="s">
        <v>15</v>
      </c>
      <c r="E7" s="83"/>
      <c r="F7" s="83"/>
      <c r="G7" s="83"/>
      <c r="H7" s="83"/>
      <c r="I7" s="83"/>
      <c r="J7" s="83"/>
      <c r="K7" s="202" t="s">
        <v>1</v>
      </c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201" t="s">
        <v>16</v>
      </c>
      <c r="AL7" s="83"/>
      <c r="AM7" s="83"/>
      <c r="AN7" s="202" t="s">
        <v>1</v>
      </c>
      <c r="AO7" s="83"/>
      <c r="AP7" s="83"/>
      <c r="AR7" s="20"/>
      <c r="BS7" s="17" t="s">
        <v>6</v>
      </c>
    </row>
    <row r="8" spans="2:71" s="1" customFormat="1" ht="12" customHeight="1">
      <c r="B8" s="20"/>
      <c r="C8" s="83"/>
      <c r="D8" s="201" t="s">
        <v>17</v>
      </c>
      <c r="E8" s="83"/>
      <c r="F8" s="83"/>
      <c r="G8" s="83"/>
      <c r="H8" s="83"/>
      <c r="I8" s="83"/>
      <c r="J8" s="83"/>
      <c r="K8" s="202" t="s">
        <v>18</v>
      </c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201" t="s">
        <v>19</v>
      </c>
      <c r="AL8" s="83"/>
      <c r="AM8" s="83"/>
      <c r="AN8" s="203">
        <v>44260</v>
      </c>
      <c r="AO8" s="83"/>
      <c r="AP8" s="83"/>
      <c r="AR8" s="20"/>
      <c r="BS8" s="17" t="s">
        <v>6</v>
      </c>
    </row>
    <row r="9" spans="2:71" s="1" customFormat="1" ht="14.45" customHeight="1">
      <c r="B9" s="20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R9" s="20"/>
      <c r="BS9" s="17" t="s">
        <v>6</v>
      </c>
    </row>
    <row r="10" spans="2:71" s="1" customFormat="1" ht="12" customHeight="1">
      <c r="B10" s="20"/>
      <c r="C10" s="83"/>
      <c r="D10" s="201" t="s">
        <v>20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201" t="s">
        <v>21</v>
      </c>
      <c r="AL10" s="83"/>
      <c r="AM10" s="83"/>
      <c r="AN10" s="202" t="s">
        <v>1</v>
      </c>
      <c r="AO10" s="83"/>
      <c r="AP10" s="83"/>
      <c r="AR10" s="20"/>
      <c r="BS10" s="17" t="s">
        <v>6</v>
      </c>
    </row>
    <row r="11" spans="2:71" s="1" customFormat="1" ht="18.4" customHeight="1">
      <c r="B11" s="20"/>
      <c r="C11" s="83"/>
      <c r="D11" s="83"/>
      <c r="E11" s="202" t="s">
        <v>22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201" t="s">
        <v>23</v>
      </c>
      <c r="AL11" s="83"/>
      <c r="AM11" s="83"/>
      <c r="AN11" s="202" t="s">
        <v>1</v>
      </c>
      <c r="AO11" s="83"/>
      <c r="AP11" s="83"/>
      <c r="AR11" s="20"/>
      <c r="BS11" s="17" t="s">
        <v>6</v>
      </c>
    </row>
    <row r="12" spans="2:71" s="1" customFormat="1" ht="6.95" customHeight="1">
      <c r="B12" s="20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R12" s="20"/>
      <c r="BS12" s="17" t="s">
        <v>6</v>
      </c>
    </row>
    <row r="13" spans="2:71" s="1" customFormat="1" ht="12" customHeight="1">
      <c r="B13" s="20"/>
      <c r="C13" s="83"/>
      <c r="D13" s="201" t="s">
        <v>24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201" t="s">
        <v>21</v>
      </c>
      <c r="AL13" s="83"/>
      <c r="AM13" s="83"/>
      <c r="AN13" s="202" t="s">
        <v>1</v>
      </c>
      <c r="AO13" s="83"/>
      <c r="AP13" s="83"/>
      <c r="AR13" s="20"/>
      <c r="BS13" s="17" t="s">
        <v>6</v>
      </c>
    </row>
    <row r="14" spans="2:71" ht="12.75">
      <c r="B14" s="20"/>
      <c r="C14" s="83"/>
      <c r="D14" s="83"/>
      <c r="E14" s="202" t="s">
        <v>25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201" t="s">
        <v>23</v>
      </c>
      <c r="AL14" s="83"/>
      <c r="AM14" s="83"/>
      <c r="AN14" s="202" t="s">
        <v>1</v>
      </c>
      <c r="AO14" s="83"/>
      <c r="AP14" s="83"/>
      <c r="AR14" s="20"/>
      <c r="BS14" s="17" t="s">
        <v>6</v>
      </c>
    </row>
    <row r="15" spans="2:71" s="1" customFormat="1" ht="6.95" customHeight="1">
      <c r="B15" s="20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R15" s="20"/>
      <c r="BS15" s="17" t="s">
        <v>3</v>
      </c>
    </row>
    <row r="16" spans="2:71" s="1" customFormat="1" ht="12" customHeight="1">
      <c r="B16" s="20"/>
      <c r="C16" s="83"/>
      <c r="D16" s="201" t="s">
        <v>26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201" t="s">
        <v>21</v>
      </c>
      <c r="AL16" s="83"/>
      <c r="AM16" s="83"/>
      <c r="AN16" s="202" t="s">
        <v>1</v>
      </c>
      <c r="AO16" s="83"/>
      <c r="AP16" s="83"/>
      <c r="AR16" s="20"/>
      <c r="BS16" s="17" t="s">
        <v>3</v>
      </c>
    </row>
    <row r="17" spans="2:71" s="1" customFormat="1" ht="18.4" customHeight="1">
      <c r="B17" s="20"/>
      <c r="C17" s="83"/>
      <c r="D17" s="83"/>
      <c r="E17" s="202" t="s">
        <v>27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201" t="s">
        <v>23</v>
      </c>
      <c r="AL17" s="83"/>
      <c r="AM17" s="83"/>
      <c r="AN17" s="202" t="s">
        <v>1</v>
      </c>
      <c r="AO17" s="83"/>
      <c r="AP17" s="83"/>
      <c r="AR17" s="20"/>
      <c r="BS17" s="17" t="s">
        <v>28</v>
      </c>
    </row>
    <row r="18" spans="2:71" s="1" customFormat="1" ht="6.95" customHeight="1">
      <c r="B18" s="20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R18" s="20"/>
      <c r="BS18" s="17" t="s">
        <v>6</v>
      </c>
    </row>
    <row r="19" spans="2:71" s="1" customFormat="1" ht="12" customHeight="1">
      <c r="B19" s="20"/>
      <c r="C19" s="83"/>
      <c r="D19" s="201" t="s">
        <v>29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201" t="s">
        <v>21</v>
      </c>
      <c r="AL19" s="83"/>
      <c r="AM19" s="83"/>
      <c r="AN19" s="202" t="s">
        <v>1</v>
      </c>
      <c r="AO19" s="83"/>
      <c r="AP19" s="83"/>
      <c r="AR19" s="20"/>
      <c r="BS19" s="17" t="s">
        <v>6</v>
      </c>
    </row>
    <row r="20" spans="2:71" s="1" customFormat="1" ht="18.4" customHeight="1">
      <c r="B20" s="20"/>
      <c r="C20" s="83"/>
      <c r="D20" s="83"/>
      <c r="E20" s="202" t="s">
        <v>25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201" t="s">
        <v>23</v>
      </c>
      <c r="AL20" s="83"/>
      <c r="AM20" s="83"/>
      <c r="AN20" s="202" t="s">
        <v>1</v>
      </c>
      <c r="AO20" s="83"/>
      <c r="AP20" s="83"/>
      <c r="AR20" s="20"/>
      <c r="BS20" s="17" t="s">
        <v>28</v>
      </c>
    </row>
    <row r="21" spans="2:44" s="1" customFormat="1" ht="6.95" customHeight="1">
      <c r="B21" s="20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R21" s="20"/>
    </row>
    <row r="22" spans="2:44" s="1" customFormat="1" ht="12" customHeight="1">
      <c r="B22" s="20"/>
      <c r="C22" s="83"/>
      <c r="D22" s="201" t="s">
        <v>30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R22" s="20"/>
    </row>
    <row r="23" spans="2:44" s="1" customFormat="1" ht="16.5" customHeight="1">
      <c r="B23" s="20"/>
      <c r="C23" s="83"/>
      <c r="D23" s="83"/>
      <c r="E23" s="258" t="s">
        <v>1</v>
      </c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83"/>
      <c r="AP23" s="83"/>
      <c r="AR23" s="20"/>
    </row>
    <row r="24" spans="2:44" s="1" customFormat="1" ht="6.95" customHeight="1">
      <c r="B24" s="20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R24" s="20"/>
    </row>
    <row r="25" spans="2:44" s="1" customFormat="1" ht="6.95" customHeight="1">
      <c r="B25" s="20"/>
      <c r="C25" s="83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83"/>
      <c r="AR25" s="20"/>
    </row>
    <row r="26" spans="1:57" s="2" customFormat="1" ht="25.9" customHeight="1">
      <c r="A26" s="26"/>
      <c r="B26" s="27"/>
      <c r="C26" s="197"/>
      <c r="D26" s="205" t="s">
        <v>31</v>
      </c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59">
        <f>ROUND(AG94,2)</f>
        <v>0</v>
      </c>
      <c r="AL26" s="260"/>
      <c r="AM26" s="260"/>
      <c r="AN26" s="260"/>
      <c r="AO26" s="260"/>
      <c r="AP26" s="197"/>
      <c r="AQ26" s="26"/>
      <c r="AR26" s="27"/>
      <c r="BE26" s="26"/>
    </row>
    <row r="27" spans="1:57" s="2" customFormat="1" ht="6.95" customHeight="1">
      <c r="A27" s="26"/>
      <c r="B27" s="2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26"/>
      <c r="AR27" s="27"/>
      <c r="BE27" s="26"/>
    </row>
    <row r="28" spans="1:57" s="2" customFormat="1" ht="12.75">
      <c r="A28" s="26"/>
      <c r="B28" s="27"/>
      <c r="C28" s="197"/>
      <c r="D28" s="197"/>
      <c r="E28" s="197"/>
      <c r="F28" s="197"/>
      <c r="G28" s="197"/>
      <c r="H28" s="197"/>
      <c r="I28" s="197"/>
      <c r="J28" s="197"/>
      <c r="K28" s="197"/>
      <c r="L28" s="261" t="s">
        <v>32</v>
      </c>
      <c r="M28" s="261"/>
      <c r="N28" s="261"/>
      <c r="O28" s="261"/>
      <c r="P28" s="261"/>
      <c r="Q28" s="197"/>
      <c r="R28" s="197"/>
      <c r="S28" s="197"/>
      <c r="T28" s="197"/>
      <c r="U28" s="197"/>
      <c r="V28" s="197"/>
      <c r="W28" s="261" t="s">
        <v>33</v>
      </c>
      <c r="X28" s="261"/>
      <c r="Y28" s="261"/>
      <c r="Z28" s="261"/>
      <c r="AA28" s="261"/>
      <c r="AB28" s="261"/>
      <c r="AC28" s="261"/>
      <c r="AD28" s="261"/>
      <c r="AE28" s="261"/>
      <c r="AF28" s="197"/>
      <c r="AG28" s="197"/>
      <c r="AH28" s="197"/>
      <c r="AI28" s="197"/>
      <c r="AJ28" s="197"/>
      <c r="AK28" s="261" t="s">
        <v>34</v>
      </c>
      <c r="AL28" s="261"/>
      <c r="AM28" s="261"/>
      <c r="AN28" s="261"/>
      <c r="AO28" s="261"/>
      <c r="AP28" s="197"/>
      <c r="AQ28" s="26"/>
      <c r="AR28" s="27"/>
      <c r="BE28" s="26"/>
    </row>
    <row r="29" spans="2:44" s="3" customFormat="1" ht="14.45" customHeight="1">
      <c r="B29" s="30"/>
      <c r="C29" s="207"/>
      <c r="D29" s="201" t="s">
        <v>35</v>
      </c>
      <c r="E29" s="207"/>
      <c r="F29" s="201" t="s">
        <v>36</v>
      </c>
      <c r="G29" s="207"/>
      <c r="H29" s="207"/>
      <c r="I29" s="207"/>
      <c r="J29" s="207"/>
      <c r="K29" s="207"/>
      <c r="L29" s="254">
        <v>0.21</v>
      </c>
      <c r="M29" s="253"/>
      <c r="N29" s="253"/>
      <c r="O29" s="253"/>
      <c r="P29" s="253"/>
      <c r="Q29" s="207"/>
      <c r="R29" s="207"/>
      <c r="S29" s="207"/>
      <c r="T29" s="207"/>
      <c r="U29" s="207"/>
      <c r="V29" s="207"/>
      <c r="W29" s="252">
        <f>ROUND(AZ94,2)</f>
        <v>0</v>
      </c>
      <c r="X29" s="253"/>
      <c r="Y29" s="253"/>
      <c r="Z29" s="253"/>
      <c r="AA29" s="253"/>
      <c r="AB29" s="253"/>
      <c r="AC29" s="253"/>
      <c r="AD29" s="253"/>
      <c r="AE29" s="253"/>
      <c r="AF29" s="207"/>
      <c r="AG29" s="207"/>
      <c r="AH29" s="207"/>
      <c r="AI29" s="207"/>
      <c r="AJ29" s="207"/>
      <c r="AK29" s="252">
        <f>ROUND(AV94,2)</f>
        <v>0</v>
      </c>
      <c r="AL29" s="253"/>
      <c r="AM29" s="253"/>
      <c r="AN29" s="253"/>
      <c r="AO29" s="253"/>
      <c r="AP29" s="207"/>
      <c r="AR29" s="30"/>
    </row>
    <row r="30" spans="2:44" s="3" customFormat="1" ht="14.45" customHeight="1">
      <c r="B30" s="30"/>
      <c r="C30" s="207"/>
      <c r="D30" s="207"/>
      <c r="E30" s="207"/>
      <c r="F30" s="201" t="s">
        <v>37</v>
      </c>
      <c r="G30" s="207"/>
      <c r="H30" s="207"/>
      <c r="I30" s="207"/>
      <c r="J30" s="207"/>
      <c r="K30" s="207"/>
      <c r="L30" s="254">
        <v>0.15</v>
      </c>
      <c r="M30" s="253"/>
      <c r="N30" s="253"/>
      <c r="O30" s="253"/>
      <c r="P30" s="253"/>
      <c r="Q30" s="207"/>
      <c r="R30" s="207"/>
      <c r="S30" s="207"/>
      <c r="T30" s="207"/>
      <c r="U30" s="207"/>
      <c r="V30" s="207"/>
      <c r="W30" s="252">
        <f>ROUND(BA94,2)</f>
        <v>0</v>
      </c>
      <c r="X30" s="253"/>
      <c r="Y30" s="253"/>
      <c r="Z30" s="253"/>
      <c r="AA30" s="253"/>
      <c r="AB30" s="253"/>
      <c r="AC30" s="253"/>
      <c r="AD30" s="253"/>
      <c r="AE30" s="253"/>
      <c r="AF30" s="207"/>
      <c r="AG30" s="207"/>
      <c r="AH30" s="207"/>
      <c r="AI30" s="207"/>
      <c r="AJ30" s="207"/>
      <c r="AK30" s="252">
        <f>ROUND(AW94,2)</f>
        <v>0</v>
      </c>
      <c r="AL30" s="253"/>
      <c r="AM30" s="253"/>
      <c r="AN30" s="253"/>
      <c r="AO30" s="253"/>
      <c r="AP30" s="207"/>
      <c r="AR30" s="30"/>
    </row>
    <row r="31" spans="2:44" s="3" customFormat="1" ht="14.45" customHeight="1" hidden="1">
      <c r="B31" s="30"/>
      <c r="C31" s="207"/>
      <c r="D31" s="207"/>
      <c r="E31" s="207"/>
      <c r="F31" s="201" t="s">
        <v>38</v>
      </c>
      <c r="G31" s="207"/>
      <c r="H31" s="207"/>
      <c r="I31" s="207"/>
      <c r="J31" s="207"/>
      <c r="K31" s="207"/>
      <c r="L31" s="254">
        <v>0.21</v>
      </c>
      <c r="M31" s="253"/>
      <c r="N31" s="253"/>
      <c r="O31" s="253"/>
      <c r="P31" s="253"/>
      <c r="Q31" s="207"/>
      <c r="R31" s="207"/>
      <c r="S31" s="207"/>
      <c r="T31" s="207"/>
      <c r="U31" s="207"/>
      <c r="V31" s="207"/>
      <c r="W31" s="252">
        <f>ROUND(BB94,2)</f>
        <v>0</v>
      </c>
      <c r="X31" s="253"/>
      <c r="Y31" s="253"/>
      <c r="Z31" s="253"/>
      <c r="AA31" s="253"/>
      <c r="AB31" s="253"/>
      <c r="AC31" s="253"/>
      <c r="AD31" s="253"/>
      <c r="AE31" s="253"/>
      <c r="AF31" s="207"/>
      <c r="AG31" s="207"/>
      <c r="AH31" s="207"/>
      <c r="AI31" s="207"/>
      <c r="AJ31" s="207"/>
      <c r="AK31" s="252">
        <v>0</v>
      </c>
      <c r="AL31" s="253"/>
      <c r="AM31" s="253"/>
      <c r="AN31" s="253"/>
      <c r="AO31" s="253"/>
      <c r="AP31" s="207"/>
      <c r="AR31" s="30"/>
    </row>
    <row r="32" spans="2:44" s="3" customFormat="1" ht="14.45" customHeight="1" hidden="1">
      <c r="B32" s="30"/>
      <c r="C32" s="207"/>
      <c r="D32" s="207"/>
      <c r="E32" s="207"/>
      <c r="F32" s="201" t="s">
        <v>39</v>
      </c>
      <c r="G32" s="207"/>
      <c r="H32" s="207"/>
      <c r="I32" s="207"/>
      <c r="J32" s="207"/>
      <c r="K32" s="207"/>
      <c r="L32" s="254">
        <v>0.15</v>
      </c>
      <c r="M32" s="253"/>
      <c r="N32" s="253"/>
      <c r="O32" s="253"/>
      <c r="P32" s="253"/>
      <c r="Q32" s="207"/>
      <c r="R32" s="207"/>
      <c r="S32" s="207"/>
      <c r="T32" s="207"/>
      <c r="U32" s="207"/>
      <c r="V32" s="207"/>
      <c r="W32" s="252">
        <f>ROUND(BC94,2)</f>
        <v>0</v>
      </c>
      <c r="X32" s="253"/>
      <c r="Y32" s="253"/>
      <c r="Z32" s="253"/>
      <c r="AA32" s="253"/>
      <c r="AB32" s="253"/>
      <c r="AC32" s="253"/>
      <c r="AD32" s="253"/>
      <c r="AE32" s="253"/>
      <c r="AF32" s="207"/>
      <c r="AG32" s="207"/>
      <c r="AH32" s="207"/>
      <c r="AI32" s="207"/>
      <c r="AJ32" s="207"/>
      <c r="AK32" s="252">
        <v>0</v>
      </c>
      <c r="AL32" s="253"/>
      <c r="AM32" s="253"/>
      <c r="AN32" s="253"/>
      <c r="AO32" s="253"/>
      <c r="AP32" s="207"/>
      <c r="AR32" s="30"/>
    </row>
    <row r="33" spans="2:44" s="3" customFormat="1" ht="14.45" customHeight="1" hidden="1">
      <c r="B33" s="30"/>
      <c r="C33" s="207"/>
      <c r="D33" s="207"/>
      <c r="E33" s="207"/>
      <c r="F33" s="201" t="s">
        <v>40</v>
      </c>
      <c r="G33" s="207"/>
      <c r="H33" s="207"/>
      <c r="I33" s="207"/>
      <c r="J33" s="207"/>
      <c r="K33" s="207"/>
      <c r="L33" s="254">
        <v>0</v>
      </c>
      <c r="M33" s="253"/>
      <c r="N33" s="253"/>
      <c r="O33" s="253"/>
      <c r="P33" s="253"/>
      <c r="Q33" s="207"/>
      <c r="R33" s="207"/>
      <c r="S33" s="207"/>
      <c r="T33" s="207"/>
      <c r="U33" s="207"/>
      <c r="V33" s="207"/>
      <c r="W33" s="252">
        <f>ROUND(BD94,2)</f>
        <v>0</v>
      </c>
      <c r="X33" s="253"/>
      <c r="Y33" s="253"/>
      <c r="Z33" s="253"/>
      <c r="AA33" s="253"/>
      <c r="AB33" s="253"/>
      <c r="AC33" s="253"/>
      <c r="AD33" s="253"/>
      <c r="AE33" s="253"/>
      <c r="AF33" s="207"/>
      <c r="AG33" s="207"/>
      <c r="AH33" s="207"/>
      <c r="AI33" s="207"/>
      <c r="AJ33" s="207"/>
      <c r="AK33" s="252">
        <v>0</v>
      </c>
      <c r="AL33" s="253"/>
      <c r="AM33" s="253"/>
      <c r="AN33" s="253"/>
      <c r="AO33" s="253"/>
      <c r="AP33" s="207"/>
      <c r="AR33" s="30"/>
    </row>
    <row r="34" spans="1:57" s="2" customFormat="1" ht="6.95" customHeight="1">
      <c r="A34" s="26"/>
      <c r="B34" s="2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26"/>
      <c r="AR34" s="27"/>
      <c r="BE34" s="26"/>
    </row>
    <row r="35" spans="1:57" s="2" customFormat="1" ht="25.9" customHeight="1">
      <c r="A35" s="26"/>
      <c r="B35" s="27"/>
      <c r="C35" s="208"/>
      <c r="D35" s="209" t="s">
        <v>41</v>
      </c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1" t="s">
        <v>42</v>
      </c>
      <c r="U35" s="210"/>
      <c r="V35" s="210"/>
      <c r="W35" s="210"/>
      <c r="X35" s="267" t="s">
        <v>43</v>
      </c>
      <c r="Y35" s="265"/>
      <c r="Z35" s="265"/>
      <c r="AA35" s="265"/>
      <c r="AB35" s="265"/>
      <c r="AC35" s="210"/>
      <c r="AD35" s="210"/>
      <c r="AE35" s="210"/>
      <c r="AF35" s="210"/>
      <c r="AG35" s="210"/>
      <c r="AH35" s="210"/>
      <c r="AI35" s="210"/>
      <c r="AJ35" s="210"/>
      <c r="AK35" s="264">
        <f>SUM(AK26:AK33)</f>
        <v>0</v>
      </c>
      <c r="AL35" s="265"/>
      <c r="AM35" s="265"/>
      <c r="AN35" s="265"/>
      <c r="AO35" s="266"/>
      <c r="AP35" s="208"/>
      <c r="AQ35" s="31"/>
      <c r="AR35" s="27"/>
      <c r="BE35" s="26"/>
    </row>
    <row r="36" spans="1:57" s="2" customFormat="1" ht="6.95" customHeight="1">
      <c r="A36" s="26"/>
      <c r="B36" s="2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26"/>
      <c r="AR36" s="27"/>
      <c r="BE36" s="26"/>
    </row>
    <row r="37" spans="1:57" s="2" customFormat="1" ht="14.45" customHeight="1">
      <c r="A37" s="26"/>
      <c r="B37" s="2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26"/>
      <c r="AR37" s="27"/>
      <c r="BE37" s="26"/>
    </row>
    <row r="38" spans="2:44" s="1" customFormat="1" ht="14.45" customHeight="1">
      <c r="B38" s="20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R38" s="20"/>
    </row>
    <row r="39" spans="2:44" s="1" customFormat="1" ht="14.45" customHeight="1">
      <c r="B39" s="20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R39" s="20"/>
    </row>
    <row r="40" spans="2:44" s="1" customFormat="1" ht="14.45" customHeight="1">
      <c r="B40" s="20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R40" s="20"/>
    </row>
    <row r="41" spans="2:44" s="1" customFormat="1" ht="14.45" customHeight="1">
      <c r="B41" s="20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R41" s="20"/>
    </row>
    <row r="42" spans="2:44" s="1" customFormat="1" ht="14.45" customHeight="1">
      <c r="B42" s="20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R42" s="20"/>
    </row>
    <row r="43" spans="2:44" s="1" customFormat="1" ht="14.45" customHeight="1">
      <c r="B43" s="20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R43" s="20"/>
    </row>
    <row r="44" spans="2:44" s="1" customFormat="1" ht="14.45" customHeight="1">
      <c r="B44" s="20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R44" s="20"/>
    </row>
    <row r="45" spans="2:44" s="1" customFormat="1" ht="14.45" customHeight="1">
      <c r="B45" s="20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R45" s="20"/>
    </row>
    <row r="46" spans="2:44" s="1" customFormat="1" ht="14.45" customHeight="1">
      <c r="B46" s="20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R46" s="20"/>
    </row>
    <row r="47" spans="2:44" s="1" customFormat="1" ht="14.45" customHeight="1">
      <c r="B47" s="20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R47" s="20"/>
    </row>
    <row r="48" spans="2:44" s="1" customFormat="1" ht="14.45" customHeight="1">
      <c r="B48" s="20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R48" s="20"/>
    </row>
    <row r="49" spans="2:44" s="2" customFormat="1" ht="14.45" customHeight="1">
      <c r="B49" s="32"/>
      <c r="C49" s="212"/>
      <c r="D49" s="213" t="s">
        <v>44</v>
      </c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3" t="s">
        <v>45</v>
      </c>
      <c r="AI49" s="214"/>
      <c r="AJ49" s="214"/>
      <c r="AK49" s="214"/>
      <c r="AL49" s="214"/>
      <c r="AM49" s="214"/>
      <c r="AN49" s="214"/>
      <c r="AO49" s="214"/>
      <c r="AP49" s="212"/>
      <c r="AR49" s="32"/>
    </row>
    <row r="50" spans="2:44" ht="12">
      <c r="B50" s="20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R50" s="20"/>
    </row>
    <row r="51" spans="2:44" ht="12">
      <c r="B51" s="20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R51" s="20"/>
    </row>
    <row r="52" spans="2:44" ht="12">
      <c r="B52" s="20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R52" s="20"/>
    </row>
    <row r="53" spans="2:44" ht="12">
      <c r="B53" s="20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R53" s="20"/>
    </row>
    <row r="54" spans="2:44" ht="12">
      <c r="B54" s="20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R54" s="20"/>
    </row>
    <row r="55" spans="2:44" ht="12">
      <c r="B55" s="20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R55" s="20"/>
    </row>
    <row r="56" spans="2:44" ht="12">
      <c r="B56" s="20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R56" s="20"/>
    </row>
    <row r="57" spans="2:44" ht="12">
      <c r="B57" s="20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R57" s="20"/>
    </row>
    <row r="58" spans="2:44" ht="12">
      <c r="B58" s="20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R58" s="20"/>
    </row>
    <row r="59" spans="2:44" ht="12">
      <c r="B59" s="2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R59" s="20"/>
    </row>
    <row r="60" spans="1:57" s="2" customFormat="1" ht="12.75">
      <c r="A60" s="26"/>
      <c r="B60" s="27"/>
      <c r="C60" s="197"/>
      <c r="D60" s="215" t="s">
        <v>46</v>
      </c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15" t="s">
        <v>47</v>
      </c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15" t="s">
        <v>46</v>
      </c>
      <c r="AI60" s="206"/>
      <c r="AJ60" s="206"/>
      <c r="AK60" s="206"/>
      <c r="AL60" s="206"/>
      <c r="AM60" s="215" t="s">
        <v>47</v>
      </c>
      <c r="AN60" s="206"/>
      <c r="AO60" s="206"/>
      <c r="AP60" s="197"/>
      <c r="AQ60" s="26"/>
      <c r="AR60" s="27"/>
      <c r="BE60" s="26"/>
    </row>
    <row r="61" spans="2:44" ht="12">
      <c r="B61" s="20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R61" s="20"/>
    </row>
    <row r="62" spans="2:44" ht="12">
      <c r="B62" s="20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R62" s="20"/>
    </row>
    <row r="63" spans="2:44" ht="12">
      <c r="B63" s="20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R63" s="20"/>
    </row>
    <row r="64" spans="1:57" s="2" customFormat="1" ht="12.75">
      <c r="A64" s="26"/>
      <c r="B64" s="27"/>
      <c r="C64" s="197"/>
      <c r="D64" s="213" t="s">
        <v>48</v>
      </c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3" t="s">
        <v>49</v>
      </c>
      <c r="AI64" s="216"/>
      <c r="AJ64" s="216"/>
      <c r="AK64" s="216"/>
      <c r="AL64" s="216"/>
      <c r="AM64" s="216"/>
      <c r="AN64" s="216"/>
      <c r="AO64" s="216"/>
      <c r="AP64" s="197"/>
      <c r="AQ64" s="26"/>
      <c r="AR64" s="27"/>
      <c r="BE64" s="26"/>
    </row>
    <row r="65" spans="2:44" ht="12">
      <c r="B65" s="20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R65" s="20"/>
    </row>
    <row r="66" spans="2:44" ht="12">
      <c r="B66" s="20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R66" s="20"/>
    </row>
    <row r="67" spans="2:44" ht="12">
      <c r="B67" s="20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R67" s="20"/>
    </row>
    <row r="68" spans="2:44" ht="12">
      <c r="B68" s="20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R68" s="20"/>
    </row>
    <row r="69" spans="2:44" ht="12">
      <c r="B69" s="20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R69" s="20"/>
    </row>
    <row r="70" spans="2:44" ht="12">
      <c r="B70" s="20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R70" s="20"/>
    </row>
    <row r="71" spans="2:44" ht="12">
      <c r="B71" s="20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R71" s="20"/>
    </row>
    <row r="72" spans="2:44" ht="12">
      <c r="B72" s="20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R72" s="20"/>
    </row>
    <row r="73" spans="2:44" ht="12">
      <c r="B73" s="20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R73" s="20"/>
    </row>
    <row r="74" spans="2:44" ht="12">
      <c r="B74" s="20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R74" s="20"/>
    </row>
    <row r="75" spans="1:57" s="2" customFormat="1" ht="12.75">
      <c r="A75" s="26"/>
      <c r="B75" s="27"/>
      <c r="C75" s="197"/>
      <c r="D75" s="215" t="s">
        <v>46</v>
      </c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15" t="s">
        <v>47</v>
      </c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15" t="s">
        <v>46</v>
      </c>
      <c r="AI75" s="206"/>
      <c r="AJ75" s="206"/>
      <c r="AK75" s="206"/>
      <c r="AL75" s="206"/>
      <c r="AM75" s="215" t="s">
        <v>47</v>
      </c>
      <c r="AN75" s="206"/>
      <c r="AO75" s="206"/>
      <c r="AP75" s="197"/>
      <c r="AQ75" s="26"/>
      <c r="AR75" s="27"/>
      <c r="BE75" s="26"/>
    </row>
    <row r="76" spans="1:57" s="2" customFormat="1" ht="12">
      <c r="A76" s="26"/>
      <c r="B76" s="2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26"/>
      <c r="AR76" s="27"/>
      <c r="BE76" s="26"/>
    </row>
    <row r="77" spans="1:57" s="2" customFormat="1" ht="6.95" customHeight="1">
      <c r="A77" s="26"/>
      <c r="B77" s="3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38"/>
      <c r="AR77" s="27"/>
      <c r="BE77" s="26"/>
    </row>
    <row r="78" spans="3:42" ht="12"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</row>
    <row r="79" spans="3:42" ht="12"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</row>
    <row r="80" spans="3:42" ht="12"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</row>
    <row r="81" spans="1:57" s="2" customFormat="1" ht="6.95" customHeight="1">
      <c r="A81" s="26"/>
      <c r="B81" s="39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40"/>
      <c r="AR81" s="27"/>
      <c r="BE81" s="26"/>
    </row>
    <row r="82" spans="1:57" s="2" customFormat="1" ht="24.95" customHeight="1">
      <c r="A82" s="26"/>
      <c r="B82" s="27"/>
      <c r="C82" s="198" t="s">
        <v>50</v>
      </c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26"/>
      <c r="AR82" s="27"/>
      <c r="BE82" s="26"/>
    </row>
    <row r="83" spans="1:57" s="2" customFormat="1" ht="6.95" customHeight="1">
      <c r="A83" s="26"/>
      <c r="B83" s="27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26"/>
      <c r="AR83" s="27"/>
      <c r="BE83" s="26"/>
    </row>
    <row r="84" spans="2:44" s="4" customFormat="1" ht="12" customHeight="1">
      <c r="B84" s="41"/>
      <c r="C84" s="201" t="s">
        <v>12</v>
      </c>
      <c r="D84" s="219"/>
      <c r="E84" s="219"/>
      <c r="F84" s="219"/>
      <c r="G84" s="219"/>
      <c r="H84" s="219"/>
      <c r="I84" s="219"/>
      <c r="J84" s="219"/>
      <c r="K84" s="219"/>
      <c r="L84" s="219" t="str">
        <f>K5</f>
        <v>201031</v>
      </c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R84" s="41"/>
    </row>
    <row r="85" spans="2:44" s="5" customFormat="1" ht="36.95" customHeight="1">
      <c r="B85" s="42"/>
      <c r="C85" s="220" t="s">
        <v>14</v>
      </c>
      <c r="D85" s="221"/>
      <c r="E85" s="221"/>
      <c r="F85" s="221"/>
      <c r="G85" s="221"/>
      <c r="H85" s="221"/>
      <c r="I85" s="221"/>
      <c r="J85" s="221"/>
      <c r="K85" s="221"/>
      <c r="L85" s="229" t="str">
        <f>K6</f>
        <v>F.2 Stavební úpravy objektů č. p. 3318 a 3319 (PS 45) - bez specifických úprav pro provozovnu</v>
      </c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21"/>
      <c r="AR85" s="42"/>
    </row>
    <row r="86" spans="1:57" s="2" customFormat="1" ht="6.95" customHeight="1">
      <c r="A86" s="26"/>
      <c r="B86" s="2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26"/>
      <c r="AR86" s="27"/>
      <c r="BE86" s="26"/>
    </row>
    <row r="87" spans="1:57" s="2" customFormat="1" ht="12" customHeight="1">
      <c r="A87" s="26"/>
      <c r="B87" s="27"/>
      <c r="C87" s="201" t="s">
        <v>17</v>
      </c>
      <c r="D87" s="197"/>
      <c r="E87" s="197"/>
      <c r="F87" s="197"/>
      <c r="G87" s="197"/>
      <c r="H87" s="197"/>
      <c r="I87" s="197"/>
      <c r="J87" s="197"/>
      <c r="K87" s="197"/>
      <c r="L87" s="222" t="str">
        <f>IF(K8="","",K8)</f>
        <v>ul. Mánesova, Frýdek-Místek</v>
      </c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201" t="s">
        <v>19</v>
      </c>
      <c r="AJ87" s="197"/>
      <c r="AK87" s="197"/>
      <c r="AL87" s="197"/>
      <c r="AM87" s="231">
        <f>IF(AN8="","",AN8)</f>
        <v>44260</v>
      </c>
      <c r="AN87" s="231"/>
      <c r="AO87" s="197"/>
      <c r="AP87" s="197"/>
      <c r="AQ87" s="26"/>
      <c r="AR87" s="27"/>
      <c r="BE87" s="26"/>
    </row>
    <row r="88" spans="1:57" s="2" customFormat="1" ht="6.95" customHeight="1">
      <c r="A88" s="26"/>
      <c r="B88" s="2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26"/>
      <c r="AR88" s="27"/>
      <c r="BE88" s="26"/>
    </row>
    <row r="89" spans="1:57" s="2" customFormat="1" ht="15.2" customHeight="1">
      <c r="A89" s="26"/>
      <c r="B89" s="27"/>
      <c r="C89" s="201" t="s">
        <v>20</v>
      </c>
      <c r="D89" s="197"/>
      <c r="E89" s="197"/>
      <c r="F89" s="197"/>
      <c r="G89" s="197"/>
      <c r="H89" s="197"/>
      <c r="I89" s="197"/>
      <c r="J89" s="197"/>
      <c r="K89" s="197"/>
      <c r="L89" s="219" t="str">
        <f>IF(E11="","",E11)</f>
        <v>Distep, a.s.</v>
      </c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201" t="s">
        <v>26</v>
      </c>
      <c r="AJ89" s="197"/>
      <c r="AK89" s="197"/>
      <c r="AL89" s="197"/>
      <c r="AM89" s="232" t="str">
        <f>IF(E17="","",E17)</f>
        <v>Ing. Miroslav Havlásek</v>
      </c>
      <c r="AN89" s="233"/>
      <c r="AO89" s="233"/>
      <c r="AP89" s="233"/>
      <c r="AQ89" s="26"/>
      <c r="AR89" s="27"/>
      <c r="AS89" s="234" t="s">
        <v>51</v>
      </c>
      <c r="AT89" s="235"/>
      <c r="AU89" s="44"/>
      <c r="AV89" s="44"/>
      <c r="AW89" s="44"/>
      <c r="AX89" s="44"/>
      <c r="AY89" s="44"/>
      <c r="AZ89" s="44"/>
      <c r="BA89" s="44"/>
      <c r="BB89" s="44"/>
      <c r="BC89" s="44"/>
      <c r="BD89" s="45"/>
      <c r="BE89" s="26"/>
    </row>
    <row r="90" spans="1:57" s="2" customFormat="1" ht="15.2" customHeight="1">
      <c r="A90" s="26"/>
      <c r="B90" s="27"/>
      <c r="C90" s="201" t="s">
        <v>24</v>
      </c>
      <c r="D90" s="197"/>
      <c r="E90" s="197"/>
      <c r="F90" s="197"/>
      <c r="G90" s="197"/>
      <c r="H90" s="197"/>
      <c r="I90" s="197"/>
      <c r="J90" s="197"/>
      <c r="K90" s="197"/>
      <c r="L90" s="219" t="str">
        <f>IF(E14="","",E14)</f>
        <v xml:space="preserve"> </v>
      </c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201" t="s">
        <v>29</v>
      </c>
      <c r="AJ90" s="197"/>
      <c r="AK90" s="197"/>
      <c r="AL90" s="197"/>
      <c r="AM90" s="232" t="str">
        <f>IF(E20="","",E20)</f>
        <v xml:space="preserve"> </v>
      </c>
      <c r="AN90" s="233"/>
      <c r="AO90" s="233"/>
      <c r="AP90" s="233"/>
      <c r="AQ90" s="26"/>
      <c r="AR90" s="27"/>
      <c r="AS90" s="236"/>
      <c r="AT90" s="237"/>
      <c r="AU90" s="46"/>
      <c r="AV90" s="46"/>
      <c r="AW90" s="46"/>
      <c r="AX90" s="46"/>
      <c r="AY90" s="46"/>
      <c r="AZ90" s="46"/>
      <c r="BA90" s="46"/>
      <c r="BB90" s="46"/>
      <c r="BC90" s="46"/>
      <c r="BD90" s="47"/>
      <c r="BE90" s="26"/>
    </row>
    <row r="91" spans="1:57" s="2" customFormat="1" ht="10.9" customHeight="1">
      <c r="A91" s="26"/>
      <c r="B91" s="2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26"/>
      <c r="AR91" s="27"/>
      <c r="AS91" s="236"/>
      <c r="AT91" s="237"/>
      <c r="AU91" s="46"/>
      <c r="AV91" s="46"/>
      <c r="AW91" s="46"/>
      <c r="AX91" s="46"/>
      <c r="AY91" s="46"/>
      <c r="AZ91" s="46"/>
      <c r="BA91" s="46"/>
      <c r="BB91" s="46"/>
      <c r="BC91" s="46"/>
      <c r="BD91" s="47"/>
      <c r="BE91" s="26"/>
    </row>
    <row r="92" spans="1:57" s="2" customFormat="1" ht="29.25" customHeight="1">
      <c r="A92" s="26"/>
      <c r="B92" s="27"/>
      <c r="C92" s="238" t="s">
        <v>52</v>
      </c>
      <c r="D92" s="239"/>
      <c r="E92" s="239"/>
      <c r="F92" s="239"/>
      <c r="G92" s="239"/>
      <c r="H92" s="223"/>
      <c r="I92" s="240" t="s">
        <v>53</v>
      </c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42" t="s">
        <v>54</v>
      </c>
      <c r="AH92" s="239"/>
      <c r="AI92" s="239"/>
      <c r="AJ92" s="239"/>
      <c r="AK92" s="239"/>
      <c r="AL92" s="239"/>
      <c r="AM92" s="239"/>
      <c r="AN92" s="240" t="s">
        <v>55</v>
      </c>
      <c r="AO92" s="239"/>
      <c r="AP92" s="241"/>
      <c r="AQ92" s="49" t="s">
        <v>56</v>
      </c>
      <c r="AR92" s="27"/>
      <c r="AS92" s="50" t="s">
        <v>57</v>
      </c>
      <c r="AT92" s="51" t="s">
        <v>58</v>
      </c>
      <c r="AU92" s="51" t="s">
        <v>59</v>
      </c>
      <c r="AV92" s="51" t="s">
        <v>60</v>
      </c>
      <c r="AW92" s="51" t="s">
        <v>61</v>
      </c>
      <c r="AX92" s="51" t="s">
        <v>62</v>
      </c>
      <c r="AY92" s="51" t="s">
        <v>63</v>
      </c>
      <c r="AZ92" s="51" t="s">
        <v>64</v>
      </c>
      <c r="BA92" s="51" t="s">
        <v>65</v>
      </c>
      <c r="BB92" s="51" t="s">
        <v>66</v>
      </c>
      <c r="BC92" s="51" t="s">
        <v>67</v>
      </c>
      <c r="BD92" s="52" t="s">
        <v>68</v>
      </c>
      <c r="BE92" s="26"/>
    </row>
    <row r="93" spans="1:57" s="2" customFormat="1" ht="10.9" customHeight="1">
      <c r="A93" s="26"/>
      <c r="B93" s="2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26"/>
      <c r="AR93" s="27"/>
      <c r="AS93" s="53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5"/>
      <c r="BE93" s="26"/>
    </row>
    <row r="94" spans="2:90" s="6" customFormat="1" ht="32.45" customHeight="1">
      <c r="B94" s="56"/>
      <c r="C94" s="224" t="s">
        <v>69</v>
      </c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50">
        <f>ROUND(AG95+AG101+AG102,2)</f>
        <v>0</v>
      </c>
      <c r="AH94" s="250"/>
      <c r="AI94" s="250"/>
      <c r="AJ94" s="250"/>
      <c r="AK94" s="250"/>
      <c r="AL94" s="250"/>
      <c r="AM94" s="250"/>
      <c r="AN94" s="251">
        <f aca="true" t="shared" si="0" ref="AN94:AN102">SUM(AG94,AT94)</f>
        <v>0</v>
      </c>
      <c r="AO94" s="251"/>
      <c r="AP94" s="251"/>
      <c r="AQ94" s="59" t="s">
        <v>1</v>
      </c>
      <c r="AR94" s="56"/>
      <c r="AS94" s="60">
        <f>ROUND(AS95+AS101+AS102,2)</f>
        <v>0</v>
      </c>
      <c r="AT94" s="61">
        <f aca="true" t="shared" si="1" ref="AT94:AT102">ROUND(SUM(AV94:AW94),2)</f>
        <v>0</v>
      </c>
      <c r="AU94" s="62">
        <f>ROUND(AU95+AU101+AU102,5)</f>
        <v>2134.75318</v>
      </c>
      <c r="AV94" s="61">
        <f>ROUND(AZ94*L29,2)</f>
        <v>0</v>
      </c>
      <c r="AW94" s="61">
        <f>ROUND(BA94*L30,2)</f>
        <v>0</v>
      </c>
      <c r="AX94" s="61">
        <f>ROUND(BB94*L29,2)</f>
        <v>0</v>
      </c>
      <c r="AY94" s="61">
        <f>ROUND(BC94*L30,2)</f>
        <v>0</v>
      </c>
      <c r="AZ94" s="61">
        <f>ROUND(AZ95+AZ101+AZ102,2)</f>
        <v>0</v>
      </c>
      <c r="BA94" s="61">
        <f>ROUND(BA95+BA101+BA102,2)</f>
        <v>0</v>
      </c>
      <c r="BB94" s="61">
        <f>ROUND(BB95+BB101+BB102,2)</f>
        <v>0</v>
      </c>
      <c r="BC94" s="61">
        <f>ROUND(BC95+BC101+BC102,2)</f>
        <v>0</v>
      </c>
      <c r="BD94" s="63">
        <f>ROUND(BD95+BD101+BD102,2)</f>
        <v>0</v>
      </c>
      <c r="BS94" s="64" t="s">
        <v>70</v>
      </c>
      <c r="BT94" s="64" t="s">
        <v>71</v>
      </c>
      <c r="BU94" s="65" t="s">
        <v>72</v>
      </c>
      <c r="BV94" s="64" t="s">
        <v>73</v>
      </c>
      <c r="BW94" s="64" t="s">
        <v>4</v>
      </c>
      <c r="BX94" s="64" t="s">
        <v>74</v>
      </c>
      <c r="CL94" s="64" t="s">
        <v>1</v>
      </c>
    </row>
    <row r="95" spans="2:91" s="7" customFormat="1" ht="16.5" customHeight="1">
      <c r="B95" s="66"/>
      <c r="C95" s="226"/>
      <c r="D95" s="245" t="s">
        <v>75</v>
      </c>
      <c r="E95" s="245"/>
      <c r="F95" s="245"/>
      <c r="G95" s="245"/>
      <c r="H95" s="245"/>
      <c r="I95" s="227"/>
      <c r="J95" s="245" t="s">
        <v>76</v>
      </c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6">
        <f>ROUND(SUM(AG96:AG100),2)</f>
        <v>0</v>
      </c>
      <c r="AH95" s="244"/>
      <c r="AI95" s="244"/>
      <c r="AJ95" s="244"/>
      <c r="AK95" s="244"/>
      <c r="AL95" s="244"/>
      <c r="AM95" s="244"/>
      <c r="AN95" s="243">
        <f t="shared" si="0"/>
        <v>0</v>
      </c>
      <c r="AO95" s="244"/>
      <c r="AP95" s="244"/>
      <c r="AQ95" s="67" t="s">
        <v>77</v>
      </c>
      <c r="AR95" s="66"/>
      <c r="AS95" s="68">
        <f>ROUND(SUM(AS96:AS100),2)</f>
        <v>0</v>
      </c>
      <c r="AT95" s="69">
        <f t="shared" si="1"/>
        <v>0</v>
      </c>
      <c r="AU95" s="70">
        <f>ROUND(SUM(AU96:AU100),5)</f>
        <v>1694.55842</v>
      </c>
      <c r="AV95" s="69">
        <f>ROUND(AZ95*L29,2)</f>
        <v>0</v>
      </c>
      <c r="AW95" s="69">
        <f>ROUND(BA95*L30,2)</f>
        <v>0</v>
      </c>
      <c r="AX95" s="69">
        <f>ROUND(BB95*L29,2)</f>
        <v>0</v>
      </c>
      <c r="AY95" s="69">
        <f>ROUND(BC95*L30,2)</f>
        <v>0</v>
      </c>
      <c r="AZ95" s="69">
        <f>ROUND(SUM(AZ96:AZ100),2)</f>
        <v>0</v>
      </c>
      <c r="BA95" s="69">
        <f>ROUND(SUM(BA96:BA100),2)</f>
        <v>0</v>
      </c>
      <c r="BB95" s="69">
        <f>ROUND(SUM(BB96:BB100),2)</f>
        <v>0</v>
      </c>
      <c r="BC95" s="69">
        <f>ROUND(SUM(BC96:BC100),2)</f>
        <v>0</v>
      </c>
      <c r="BD95" s="71">
        <f>ROUND(SUM(BD96:BD100),2)</f>
        <v>0</v>
      </c>
      <c r="BS95" s="72" t="s">
        <v>70</v>
      </c>
      <c r="BT95" s="72" t="s">
        <v>78</v>
      </c>
      <c r="BV95" s="72" t="s">
        <v>73</v>
      </c>
      <c r="BW95" s="72" t="s">
        <v>79</v>
      </c>
      <c r="BX95" s="72" t="s">
        <v>4</v>
      </c>
      <c r="CL95" s="72" t="s">
        <v>1</v>
      </c>
      <c r="CM95" s="72" t="s">
        <v>80</v>
      </c>
    </row>
    <row r="96" spans="1:91" s="4" customFormat="1" ht="16.5" customHeight="1">
      <c r="A96" s="73" t="s">
        <v>81</v>
      </c>
      <c r="B96" s="41"/>
      <c r="C96" s="228"/>
      <c r="D96" s="228"/>
      <c r="E96" s="247" t="s">
        <v>75</v>
      </c>
      <c r="F96" s="247"/>
      <c r="G96" s="247"/>
      <c r="H96" s="247"/>
      <c r="I96" s="247"/>
      <c r="J96" s="228"/>
      <c r="K96" s="247" t="s">
        <v>76</v>
      </c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8">
        <f>'Část 1 - Nebytový prostor...'!J30</f>
        <v>0</v>
      </c>
      <c r="AH96" s="249"/>
      <c r="AI96" s="249"/>
      <c r="AJ96" s="249"/>
      <c r="AK96" s="249"/>
      <c r="AL96" s="249"/>
      <c r="AM96" s="249"/>
      <c r="AN96" s="248">
        <f t="shared" si="0"/>
        <v>0</v>
      </c>
      <c r="AO96" s="249"/>
      <c r="AP96" s="249"/>
      <c r="AQ96" s="74" t="s">
        <v>82</v>
      </c>
      <c r="AR96" s="41"/>
      <c r="AS96" s="75">
        <v>0</v>
      </c>
      <c r="AT96" s="76">
        <f t="shared" si="1"/>
        <v>0</v>
      </c>
      <c r="AU96" s="77">
        <f>'Část 1 - Nebytový prostor...'!P138</f>
        <v>1694.558422</v>
      </c>
      <c r="AV96" s="76">
        <f>'Část 1 - Nebytový prostor...'!J33</f>
        <v>0</v>
      </c>
      <c r="AW96" s="76">
        <f>'Část 1 - Nebytový prostor...'!J34</f>
        <v>0</v>
      </c>
      <c r="AX96" s="76">
        <f>'Část 1 - Nebytový prostor...'!J35</f>
        <v>0</v>
      </c>
      <c r="AY96" s="76">
        <f>'Část 1 - Nebytový prostor...'!J36</f>
        <v>0</v>
      </c>
      <c r="AZ96" s="76">
        <f>'Část 1 - Nebytový prostor...'!F33</f>
        <v>0</v>
      </c>
      <c r="BA96" s="76">
        <f>'Část 1 - Nebytový prostor...'!F34</f>
        <v>0</v>
      </c>
      <c r="BB96" s="76">
        <f>'Část 1 - Nebytový prostor...'!F35</f>
        <v>0</v>
      </c>
      <c r="BC96" s="76">
        <f>'Část 1 - Nebytový prostor...'!F36</f>
        <v>0</v>
      </c>
      <c r="BD96" s="78">
        <f>'Část 1 - Nebytový prostor...'!F37</f>
        <v>0</v>
      </c>
      <c r="BT96" s="23" t="s">
        <v>80</v>
      </c>
      <c r="BU96" s="23" t="s">
        <v>83</v>
      </c>
      <c r="BV96" s="23" t="s">
        <v>73</v>
      </c>
      <c r="BW96" s="23" t="s">
        <v>79</v>
      </c>
      <c r="BX96" s="23" t="s">
        <v>4</v>
      </c>
      <c r="CL96" s="23" t="s">
        <v>1</v>
      </c>
      <c r="CM96" s="23" t="s">
        <v>80</v>
      </c>
    </row>
    <row r="97" spans="1:90" s="4" customFormat="1" ht="16.5" customHeight="1">
      <c r="A97" s="73" t="s">
        <v>81</v>
      </c>
      <c r="B97" s="41"/>
      <c r="C97" s="228"/>
      <c r="D97" s="228"/>
      <c r="E97" s="247" t="s">
        <v>84</v>
      </c>
      <c r="F97" s="247"/>
      <c r="G97" s="247"/>
      <c r="H97" s="247"/>
      <c r="I97" s="247"/>
      <c r="J97" s="228"/>
      <c r="K97" s="247" t="s">
        <v>85</v>
      </c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8">
        <f>'D.1.4.1 - ZTI'!J32</f>
        <v>0</v>
      </c>
      <c r="AH97" s="249"/>
      <c r="AI97" s="249"/>
      <c r="AJ97" s="249"/>
      <c r="AK97" s="249"/>
      <c r="AL97" s="249"/>
      <c r="AM97" s="249"/>
      <c r="AN97" s="248">
        <f t="shared" si="0"/>
        <v>0</v>
      </c>
      <c r="AO97" s="249"/>
      <c r="AP97" s="249"/>
      <c r="AQ97" s="74" t="s">
        <v>82</v>
      </c>
      <c r="AR97" s="41"/>
      <c r="AS97" s="75">
        <v>0</v>
      </c>
      <c r="AT97" s="76">
        <f t="shared" si="1"/>
        <v>0</v>
      </c>
      <c r="AU97" s="77">
        <f>'D.1.4.1 - ZTI'!P123</f>
        <v>0</v>
      </c>
      <c r="AV97" s="76">
        <f>'D.1.4.1 - ZTI'!J35</f>
        <v>0</v>
      </c>
      <c r="AW97" s="76">
        <f>'D.1.4.1 - ZTI'!J36</f>
        <v>0</v>
      </c>
      <c r="AX97" s="76">
        <f>'D.1.4.1 - ZTI'!J37</f>
        <v>0</v>
      </c>
      <c r="AY97" s="76">
        <f>'D.1.4.1 - ZTI'!J38</f>
        <v>0</v>
      </c>
      <c r="AZ97" s="76">
        <f>'D.1.4.1 - ZTI'!F35</f>
        <v>0</v>
      </c>
      <c r="BA97" s="76">
        <f>'D.1.4.1 - ZTI'!F36</f>
        <v>0</v>
      </c>
      <c r="BB97" s="76">
        <f>'D.1.4.1 - ZTI'!F37</f>
        <v>0</v>
      </c>
      <c r="BC97" s="76">
        <f>'D.1.4.1 - ZTI'!F38</f>
        <v>0</v>
      </c>
      <c r="BD97" s="78">
        <f>'D.1.4.1 - ZTI'!F39</f>
        <v>0</v>
      </c>
      <c r="BT97" s="23" t="s">
        <v>80</v>
      </c>
      <c r="BV97" s="23" t="s">
        <v>73</v>
      </c>
      <c r="BW97" s="23" t="s">
        <v>86</v>
      </c>
      <c r="BX97" s="23" t="s">
        <v>79</v>
      </c>
      <c r="CL97" s="23" t="s">
        <v>1</v>
      </c>
    </row>
    <row r="98" spans="1:90" s="4" customFormat="1" ht="16.5" customHeight="1">
      <c r="A98" s="73" t="s">
        <v>81</v>
      </c>
      <c r="B98" s="41"/>
      <c r="C98" s="228"/>
      <c r="D98" s="228"/>
      <c r="E98" s="247" t="s">
        <v>87</v>
      </c>
      <c r="F98" s="247"/>
      <c r="G98" s="247"/>
      <c r="H98" s="247"/>
      <c r="I98" s="247"/>
      <c r="J98" s="228"/>
      <c r="K98" s="247" t="s">
        <v>88</v>
      </c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48">
        <f>'D.1.4.2 - ÚT'!J32</f>
        <v>0</v>
      </c>
      <c r="AH98" s="249"/>
      <c r="AI98" s="249"/>
      <c r="AJ98" s="249"/>
      <c r="AK98" s="249"/>
      <c r="AL98" s="249"/>
      <c r="AM98" s="249"/>
      <c r="AN98" s="248">
        <f t="shared" si="0"/>
        <v>0</v>
      </c>
      <c r="AO98" s="249"/>
      <c r="AP98" s="249"/>
      <c r="AQ98" s="74" t="s">
        <v>82</v>
      </c>
      <c r="AR98" s="41"/>
      <c r="AS98" s="75">
        <v>0</v>
      </c>
      <c r="AT98" s="76">
        <f t="shared" si="1"/>
        <v>0</v>
      </c>
      <c r="AU98" s="77">
        <f>'D.1.4.2 - ÚT'!P123</f>
        <v>0</v>
      </c>
      <c r="AV98" s="76">
        <f>'D.1.4.2 - ÚT'!J35</f>
        <v>0</v>
      </c>
      <c r="AW98" s="76">
        <f>'D.1.4.2 - ÚT'!J36</f>
        <v>0</v>
      </c>
      <c r="AX98" s="76">
        <f>'D.1.4.2 - ÚT'!J37</f>
        <v>0</v>
      </c>
      <c r="AY98" s="76">
        <f>'D.1.4.2 - ÚT'!J38</f>
        <v>0</v>
      </c>
      <c r="AZ98" s="76">
        <f>'D.1.4.2 - ÚT'!F35</f>
        <v>0</v>
      </c>
      <c r="BA98" s="76">
        <f>'D.1.4.2 - ÚT'!F36</f>
        <v>0</v>
      </c>
      <c r="BB98" s="76">
        <f>'D.1.4.2 - ÚT'!F37</f>
        <v>0</v>
      </c>
      <c r="BC98" s="76">
        <f>'D.1.4.2 - ÚT'!F38</f>
        <v>0</v>
      </c>
      <c r="BD98" s="78">
        <f>'D.1.4.2 - ÚT'!F39</f>
        <v>0</v>
      </c>
      <c r="BT98" s="23" t="s">
        <v>80</v>
      </c>
      <c r="BV98" s="23" t="s">
        <v>73</v>
      </c>
      <c r="BW98" s="23" t="s">
        <v>89</v>
      </c>
      <c r="BX98" s="23" t="s">
        <v>79</v>
      </c>
      <c r="CL98" s="23" t="s">
        <v>1</v>
      </c>
    </row>
    <row r="99" spans="1:90" s="4" customFormat="1" ht="16.5" customHeight="1">
      <c r="A99" s="73" t="s">
        <v>81</v>
      </c>
      <c r="B99" s="41"/>
      <c r="C99" s="228"/>
      <c r="D99" s="228"/>
      <c r="E99" s="247" t="s">
        <v>90</v>
      </c>
      <c r="F99" s="247"/>
      <c r="G99" s="247"/>
      <c r="H99" s="247"/>
      <c r="I99" s="247"/>
      <c r="J99" s="228"/>
      <c r="K99" s="247" t="s">
        <v>91</v>
      </c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8">
        <f>'D.1.4.3 - VZT'!J32</f>
        <v>0</v>
      </c>
      <c r="AH99" s="249"/>
      <c r="AI99" s="249"/>
      <c r="AJ99" s="249"/>
      <c r="AK99" s="249"/>
      <c r="AL99" s="249"/>
      <c r="AM99" s="249"/>
      <c r="AN99" s="248">
        <f t="shared" si="0"/>
        <v>0</v>
      </c>
      <c r="AO99" s="249"/>
      <c r="AP99" s="249"/>
      <c r="AQ99" s="74" t="s">
        <v>82</v>
      </c>
      <c r="AR99" s="41"/>
      <c r="AS99" s="75">
        <v>0</v>
      </c>
      <c r="AT99" s="76">
        <f t="shared" si="1"/>
        <v>0</v>
      </c>
      <c r="AU99" s="77">
        <f>'D.1.4.3 - VZT'!P122</f>
        <v>0</v>
      </c>
      <c r="AV99" s="76">
        <f>'D.1.4.3 - VZT'!J35</f>
        <v>0</v>
      </c>
      <c r="AW99" s="76">
        <f>'D.1.4.3 - VZT'!J36</f>
        <v>0</v>
      </c>
      <c r="AX99" s="76">
        <f>'D.1.4.3 - VZT'!J37</f>
        <v>0</v>
      </c>
      <c r="AY99" s="76">
        <f>'D.1.4.3 - VZT'!J38</f>
        <v>0</v>
      </c>
      <c r="AZ99" s="76">
        <f>'D.1.4.3 - VZT'!F35</f>
        <v>0</v>
      </c>
      <c r="BA99" s="76">
        <f>'D.1.4.3 - VZT'!F36</f>
        <v>0</v>
      </c>
      <c r="BB99" s="76">
        <f>'D.1.4.3 - VZT'!F37</f>
        <v>0</v>
      </c>
      <c r="BC99" s="76">
        <f>'D.1.4.3 - VZT'!F38</f>
        <v>0</v>
      </c>
      <c r="BD99" s="78">
        <f>'D.1.4.3 - VZT'!F39</f>
        <v>0</v>
      </c>
      <c r="BT99" s="23" t="s">
        <v>80</v>
      </c>
      <c r="BV99" s="23" t="s">
        <v>73</v>
      </c>
      <c r="BW99" s="23" t="s">
        <v>92</v>
      </c>
      <c r="BX99" s="23" t="s">
        <v>79</v>
      </c>
      <c r="CL99" s="23" t="s">
        <v>1</v>
      </c>
    </row>
    <row r="100" spans="1:90" s="4" customFormat="1" ht="16.5" customHeight="1">
      <c r="A100" s="73" t="s">
        <v>81</v>
      </c>
      <c r="B100" s="41"/>
      <c r="C100" s="228"/>
      <c r="D100" s="228"/>
      <c r="E100" s="247" t="s">
        <v>93</v>
      </c>
      <c r="F100" s="247"/>
      <c r="G100" s="247"/>
      <c r="H100" s="247"/>
      <c r="I100" s="247"/>
      <c r="J100" s="228"/>
      <c r="K100" s="247" t="s">
        <v>94</v>
      </c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7"/>
      <c r="AF100" s="247"/>
      <c r="AG100" s="248">
        <f>'D.1.4.4 - Elektroinstalace'!J32</f>
        <v>0</v>
      </c>
      <c r="AH100" s="249"/>
      <c r="AI100" s="249"/>
      <c r="AJ100" s="249"/>
      <c r="AK100" s="249"/>
      <c r="AL100" s="249"/>
      <c r="AM100" s="249"/>
      <c r="AN100" s="248">
        <f t="shared" si="0"/>
        <v>0</v>
      </c>
      <c r="AO100" s="249"/>
      <c r="AP100" s="249"/>
      <c r="AQ100" s="74" t="s">
        <v>82</v>
      </c>
      <c r="AR100" s="41"/>
      <c r="AS100" s="75">
        <v>0</v>
      </c>
      <c r="AT100" s="76">
        <f t="shared" si="1"/>
        <v>0</v>
      </c>
      <c r="AU100" s="77">
        <f>'D.1.4.4 - Elektroinstalace'!P122</f>
        <v>0</v>
      </c>
      <c r="AV100" s="76">
        <f>'D.1.4.4 - Elektroinstalace'!J35</f>
        <v>0</v>
      </c>
      <c r="AW100" s="76">
        <f>'D.1.4.4 - Elektroinstalace'!J36</f>
        <v>0</v>
      </c>
      <c r="AX100" s="76">
        <f>'D.1.4.4 - Elektroinstalace'!J37</f>
        <v>0</v>
      </c>
      <c r="AY100" s="76">
        <f>'D.1.4.4 - Elektroinstalace'!J38</f>
        <v>0</v>
      </c>
      <c r="AZ100" s="76">
        <f>'D.1.4.4 - Elektroinstalace'!F35</f>
        <v>0</v>
      </c>
      <c r="BA100" s="76">
        <f>'D.1.4.4 - Elektroinstalace'!F36</f>
        <v>0</v>
      </c>
      <c r="BB100" s="76">
        <f>'D.1.4.4 - Elektroinstalace'!F37</f>
        <v>0</v>
      </c>
      <c r="BC100" s="76">
        <f>'D.1.4.4 - Elektroinstalace'!F38</f>
        <v>0</v>
      </c>
      <c r="BD100" s="78">
        <f>'D.1.4.4 - Elektroinstalace'!F39</f>
        <v>0</v>
      </c>
      <c r="BT100" s="23" t="s">
        <v>80</v>
      </c>
      <c r="BV100" s="23" t="s">
        <v>73</v>
      </c>
      <c r="BW100" s="23" t="s">
        <v>95</v>
      </c>
      <c r="BX100" s="23" t="s">
        <v>79</v>
      </c>
      <c r="CL100" s="23" t="s">
        <v>1</v>
      </c>
    </row>
    <row r="101" spans="1:91" s="7" customFormat="1" ht="16.5" customHeight="1">
      <c r="A101" s="73" t="s">
        <v>81</v>
      </c>
      <c r="B101" s="66"/>
      <c r="C101" s="226"/>
      <c r="D101" s="245" t="s">
        <v>96</v>
      </c>
      <c r="E101" s="245"/>
      <c r="F101" s="245"/>
      <c r="G101" s="245"/>
      <c r="H101" s="245"/>
      <c r="I101" s="227"/>
      <c r="J101" s="245" t="s">
        <v>97</v>
      </c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  <c r="AA101" s="245"/>
      <c r="AB101" s="245"/>
      <c r="AC101" s="245"/>
      <c r="AD101" s="245"/>
      <c r="AE101" s="245"/>
      <c r="AF101" s="245"/>
      <c r="AG101" s="243">
        <f>'Část 2 - Předávací stanic...'!J30</f>
        <v>0</v>
      </c>
      <c r="AH101" s="244"/>
      <c r="AI101" s="244"/>
      <c r="AJ101" s="244"/>
      <c r="AK101" s="244"/>
      <c r="AL101" s="244"/>
      <c r="AM101" s="244"/>
      <c r="AN101" s="243">
        <f t="shared" si="0"/>
        <v>0</v>
      </c>
      <c r="AO101" s="244"/>
      <c r="AP101" s="244"/>
      <c r="AQ101" s="67" t="s">
        <v>77</v>
      </c>
      <c r="AR101" s="66"/>
      <c r="AS101" s="68">
        <v>0</v>
      </c>
      <c r="AT101" s="69">
        <f t="shared" si="1"/>
        <v>0</v>
      </c>
      <c r="AU101" s="70">
        <f>'Část 2 - Předávací stanic...'!P129</f>
        <v>440.194756</v>
      </c>
      <c r="AV101" s="69">
        <f>'Část 2 - Předávací stanic...'!J33</f>
        <v>0</v>
      </c>
      <c r="AW101" s="69">
        <f>'Část 2 - Předávací stanic...'!J34</f>
        <v>0</v>
      </c>
      <c r="AX101" s="69">
        <f>'Část 2 - Předávací stanic...'!J35</f>
        <v>0</v>
      </c>
      <c r="AY101" s="69">
        <f>'Část 2 - Předávací stanic...'!J36</f>
        <v>0</v>
      </c>
      <c r="AZ101" s="69">
        <f>'Část 2 - Předávací stanic...'!F33</f>
        <v>0</v>
      </c>
      <c r="BA101" s="69">
        <f>'Část 2 - Předávací stanic...'!F34</f>
        <v>0</v>
      </c>
      <c r="BB101" s="69">
        <f>'Část 2 - Předávací stanic...'!F35</f>
        <v>0</v>
      </c>
      <c r="BC101" s="69">
        <f>'Část 2 - Předávací stanic...'!F36</f>
        <v>0</v>
      </c>
      <c r="BD101" s="71">
        <f>'Část 2 - Předávací stanic...'!F37</f>
        <v>0</v>
      </c>
      <c r="BT101" s="72" t="s">
        <v>78</v>
      </c>
      <c r="BV101" s="72" t="s">
        <v>73</v>
      </c>
      <c r="BW101" s="72" t="s">
        <v>98</v>
      </c>
      <c r="BX101" s="72" t="s">
        <v>4</v>
      </c>
      <c r="CL101" s="72" t="s">
        <v>1</v>
      </c>
      <c r="CM101" s="72" t="s">
        <v>80</v>
      </c>
    </row>
    <row r="102" spans="1:91" s="7" customFormat="1" ht="16.5" customHeight="1">
      <c r="A102" s="73" t="s">
        <v>81</v>
      </c>
      <c r="B102" s="66"/>
      <c r="C102" s="226"/>
      <c r="D102" s="245" t="s">
        <v>99</v>
      </c>
      <c r="E102" s="245"/>
      <c r="F102" s="245"/>
      <c r="G102" s="245"/>
      <c r="H102" s="245"/>
      <c r="I102" s="227"/>
      <c r="J102" s="245" t="s">
        <v>100</v>
      </c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  <c r="AA102" s="245"/>
      <c r="AB102" s="245"/>
      <c r="AC102" s="245"/>
      <c r="AD102" s="245"/>
      <c r="AE102" s="245"/>
      <c r="AF102" s="245"/>
      <c r="AG102" s="243">
        <f>'VRN - VEDLEJŠÍ A OSTATNÍ ...'!J30</f>
        <v>0</v>
      </c>
      <c r="AH102" s="244"/>
      <c r="AI102" s="244"/>
      <c r="AJ102" s="244"/>
      <c r="AK102" s="244"/>
      <c r="AL102" s="244"/>
      <c r="AM102" s="244"/>
      <c r="AN102" s="243">
        <f t="shared" si="0"/>
        <v>0</v>
      </c>
      <c r="AO102" s="244"/>
      <c r="AP102" s="244"/>
      <c r="AQ102" s="67" t="s">
        <v>77</v>
      </c>
      <c r="AR102" s="66"/>
      <c r="AS102" s="79">
        <v>0</v>
      </c>
      <c r="AT102" s="80">
        <f t="shared" si="1"/>
        <v>0</v>
      </c>
      <c r="AU102" s="81">
        <f>'VRN - VEDLEJŠÍ A OSTATNÍ ...'!P119</f>
        <v>0</v>
      </c>
      <c r="AV102" s="80">
        <f>'VRN - VEDLEJŠÍ A OSTATNÍ ...'!J33</f>
        <v>0</v>
      </c>
      <c r="AW102" s="80">
        <f>'VRN - VEDLEJŠÍ A OSTATNÍ ...'!J34</f>
        <v>0</v>
      </c>
      <c r="AX102" s="80">
        <f>'VRN - VEDLEJŠÍ A OSTATNÍ ...'!J35</f>
        <v>0</v>
      </c>
      <c r="AY102" s="80">
        <f>'VRN - VEDLEJŠÍ A OSTATNÍ ...'!J36</f>
        <v>0</v>
      </c>
      <c r="AZ102" s="80">
        <f>'VRN - VEDLEJŠÍ A OSTATNÍ ...'!F33</f>
        <v>0</v>
      </c>
      <c r="BA102" s="80">
        <f>'VRN - VEDLEJŠÍ A OSTATNÍ ...'!F34</f>
        <v>0</v>
      </c>
      <c r="BB102" s="80">
        <f>'VRN - VEDLEJŠÍ A OSTATNÍ ...'!F35</f>
        <v>0</v>
      </c>
      <c r="BC102" s="80">
        <f>'VRN - VEDLEJŠÍ A OSTATNÍ ...'!F36</f>
        <v>0</v>
      </c>
      <c r="BD102" s="82">
        <f>'VRN - VEDLEJŠÍ A OSTATNÍ ...'!F37</f>
        <v>0</v>
      </c>
      <c r="BT102" s="72" t="s">
        <v>78</v>
      </c>
      <c r="BV102" s="72" t="s">
        <v>73</v>
      </c>
      <c r="BW102" s="72" t="s">
        <v>101</v>
      </c>
      <c r="BX102" s="72" t="s">
        <v>4</v>
      </c>
      <c r="CL102" s="72" t="s">
        <v>1</v>
      </c>
      <c r="CM102" s="72" t="s">
        <v>80</v>
      </c>
    </row>
    <row r="103" spans="1:57" s="2" customFormat="1" ht="30" customHeight="1">
      <c r="A103" s="26"/>
      <c r="B103" s="2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26"/>
      <c r="AR103" s="27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1:57" s="2" customFormat="1" ht="6.95" customHeight="1">
      <c r="A104" s="2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27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28" ht="12">
      <c r="AN128" s="195"/>
    </row>
  </sheetData>
  <sheetProtection algorithmName="SHA-512" hashValue="gaZaH6ntv7BYyXywSkNzHpOorSmubtnWCxj8Wl8XcGp6Ad//QI7gypf4iKbnOV/TouXwPFejO9HhbPI+xhQGfw==" saltValue="Bnc6mTYBM4y8YxehlIWAww==" spinCount="100000" sheet="1" objects="1" scenarios="1"/>
  <mergeCells count="68">
    <mergeCell ref="AR2:BE2"/>
    <mergeCell ref="L33:P33"/>
    <mergeCell ref="W33:AE33"/>
    <mergeCell ref="AK33:AO33"/>
    <mergeCell ref="AK35:AO35"/>
    <mergeCell ref="X35:AB35"/>
    <mergeCell ref="L31:P31"/>
    <mergeCell ref="AK31:AO31"/>
    <mergeCell ref="W31:AE31"/>
    <mergeCell ref="L32:P32"/>
    <mergeCell ref="W32:AE32"/>
    <mergeCell ref="AK32:AO32"/>
    <mergeCell ref="W29:AE29"/>
    <mergeCell ref="AK29:AO29"/>
    <mergeCell ref="L29:P29"/>
    <mergeCell ref="AK30:AO30"/>
    <mergeCell ref="W30:AE30"/>
    <mergeCell ref="L30:P30"/>
    <mergeCell ref="K5:AO5"/>
    <mergeCell ref="K6:AO6"/>
    <mergeCell ref="E23:AN23"/>
    <mergeCell ref="AK26:AO26"/>
    <mergeCell ref="AK28:AO28"/>
    <mergeCell ref="L28:P28"/>
    <mergeCell ref="W28:AE28"/>
    <mergeCell ref="AN102:AP102"/>
    <mergeCell ref="AG102:AM102"/>
    <mergeCell ref="D102:H102"/>
    <mergeCell ref="J102:AF102"/>
    <mergeCell ref="AG94:AM94"/>
    <mergeCell ref="AN94:AP94"/>
    <mergeCell ref="AN100:AP100"/>
    <mergeCell ref="AG100:AM100"/>
    <mergeCell ref="E100:I100"/>
    <mergeCell ref="K100:AF100"/>
    <mergeCell ref="AN101:AP101"/>
    <mergeCell ref="AG101:AM101"/>
    <mergeCell ref="D101:H101"/>
    <mergeCell ref="J101:AF101"/>
    <mergeCell ref="K98:AF98"/>
    <mergeCell ref="AN98:AP98"/>
    <mergeCell ref="AG98:AM98"/>
    <mergeCell ref="E98:I98"/>
    <mergeCell ref="AN99:AP99"/>
    <mergeCell ref="AG99:AM99"/>
    <mergeCell ref="E99:I99"/>
    <mergeCell ref="K99:AF99"/>
    <mergeCell ref="E96:I96"/>
    <mergeCell ref="K96:AF96"/>
    <mergeCell ref="AN96:AP96"/>
    <mergeCell ref="AG96:AM96"/>
    <mergeCell ref="K97:AF97"/>
    <mergeCell ref="AG97:AM97"/>
    <mergeCell ref="E97:I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L85:AO85"/>
    <mergeCell ref="AM87:AN87"/>
    <mergeCell ref="AM89:AP89"/>
    <mergeCell ref="AS89:AT91"/>
    <mergeCell ref="AM90:AP90"/>
  </mergeCells>
  <hyperlinks>
    <hyperlink ref="A96" location="'Část 1 - Nebytový prostor...'!C2" display="/"/>
    <hyperlink ref="A97" location="'D.1.4.1 - ZTI'!C2" display="/"/>
    <hyperlink ref="A98" location="'D.1.4.2 - ÚT'!C2" display="/"/>
    <hyperlink ref="A99" location="'D.1.4.3 - VZT'!C2" display="/"/>
    <hyperlink ref="A100" location="'D.1.4.4 - Elektroinstalace'!C2" display="/"/>
    <hyperlink ref="A101" location="'Část 2 - Předávací stanic...'!C2" display="/"/>
    <hyperlink ref="A102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506"/>
  <sheetViews>
    <sheetView showGridLines="0" tabSelected="1" workbookViewId="0" topLeftCell="A1">
      <selection activeCell="L18" sqref="L1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3"/>
    </row>
    <row r="2" spans="12:46" s="1" customFormat="1" ht="36.95" customHeight="1">
      <c r="L2" s="262" t="s">
        <v>5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AT2" s="17" t="s">
        <v>79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</row>
    <row r="4" spans="2:46" s="1" customFormat="1" ht="24.95" customHeight="1">
      <c r="B4" s="20"/>
      <c r="D4" s="21" t="s">
        <v>102</v>
      </c>
      <c r="L4" s="20"/>
      <c r="M4" s="84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4" t="s">
        <v>14</v>
      </c>
      <c r="L6" s="20"/>
    </row>
    <row r="7" spans="2:12" s="1" customFormat="1" ht="16.5" customHeight="1">
      <c r="B7" s="20"/>
      <c r="E7" s="270" t="str">
        <f>'Rekapitulace zakázky'!K6</f>
        <v>F.2 Stavební úpravy objektů č. p. 3318 a 3319 (PS 45) - bez specifických úprav pro provozovnu</v>
      </c>
      <c r="F7" s="271"/>
      <c r="G7" s="271"/>
      <c r="H7" s="271"/>
      <c r="L7" s="20"/>
    </row>
    <row r="8" spans="1:31" s="2" customFormat="1" ht="12" customHeight="1">
      <c r="A8" s="26"/>
      <c r="B8" s="27"/>
      <c r="C8" s="26"/>
      <c r="D8" s="24" t="s">
        <v>103</v>
      </c>
      <c r="E8" s="26"/>
      <c r="F8" s="26"/>
      <c r="G8" s="26"/>
      <c r="H8" s="26"/>
      <c r="I8" s="26"/>
      <c r="J8" s="26"/>
      <c r="K8" s="26"/>
      <c r="L8" s="32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26"/>
      <c r="B9" s="27"/>
      <c r="C9" s="26"/>
      <c r="D9" s="26"/>
      <c r="E9" s="268" t="s">
        <v>104</v>
      </c>
      <c r="F9" s="269"/>
      <c r="G9" s="269"/>
      <c r="H9" s="269"/>
      <c r="I9" s="26"/>
      <c r="J9" s="26"/>
      <c r="K9" s="26"/>
      <c r="L9" s="32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2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4" t="s">
        <v>15</v>
      </c>
      <c r="E11" s="26"/>
      <c r="F11" s="23" t="s">
        <v>1</v>
      </c>
      <c r="G11" s="26"/>
      <c r="H11" s="26"/>
      <c r="I11" s="24" t="s">
        <v>16</v>
      </c>
      <c r="J11" s="23" t="s">
        <v>1</v>
      </c>
      <c r="K11" s="26"/>
      <c r="L11" s="32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4" t="s">
        <v>17</v>
      </c>
      <c r="E12" s="26"/>
      <c r="F12" s="23" t="s">
        <v>18</v>
      </c>
      <c r="G12" s="26"/>
      <c r="H12" s="26"/>
      <c r="I12" s="24" t="s">
        <v>19</v>
      </c>
      <c r="J12" s="43">
        <v>44300</v>
      </c>
      <c r="K12" s="26"/>
      <c r="L12" s="32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2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4" t="s">
        <v>20</v>
      </c>
      <c r="E14" s="26"/>
      <c r="F14" s="26"/>
      <c r="G14" s="26"/>
      <c r="H14" s="26"/>
      <c r="I14" s="24" t="s">
        <v>21</v>
      </c>
      <c r="J14" s="23" t="s">
        <v>1</v>
      </c>
      <c r="K14" s="26"/>
      <c r="L14" s="32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3" t="s">
        <v>22</v>
      </c>
      <c r="F15" s="26"/>
      <c r="G15" s="26"/>
      <c r="H15" s="26"/>
      <c r="I15" s="24" t="s">
        <v>23</v>
      </c>
      <c r="J15" s="23" t="s">
        <v>1</v>
      </c>
      <c r="K15" s="26"/>
      <c r="L15" s="32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2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4" t="s">
        <v>24</v>
      </c>
      <c r="E17" s="26"/>
      <c r="F17" s="26"/>
      <c r="G17" s="26"/>
      <c r="H17" s="26"/>
      <c r="I17" s="24" t="s">
        <v>21</v>
      </c>
      <c r="J17" s="23" t="str">
        <f>'Rekapitulace zakázky'!AN13</f>
        <v/>
      </c>
      <c r="K17" s="26"/>
      <c r="L17" s="32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72" t="str">
        <f>'Rekapitulace zakázky'!E14</f>
        <v xml:space="preserve"> </v>
      </c>
      <c r="F18" s="272"/>
      <c r="G18" s="272"/>
      <c r="H18" s="272"/>
      <c r="I18" s="24" t="s">
        <v>23</v>
      </c>
      <c r="J18" s="23" t="str">
        <f>'Rekapitulace zakázky'!AN14</f>
        <v/>
      </c>
      <c r="K18" s="26"/>
      <c r="L18" s="32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2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4" t="s">
        <v>26</v>
      </c>
      <c r="E20" s="26"/>
      <c r="F20" s="26"/>
      <c r="G20" s="26"/>
      <c r="H20" s="26"/>
      <c r="I20" s="24" t="s">
        <v>21</v>
      </c>
      <c r="J20" s="23" t="s">
        <v>1</v>
      </c>
      <c r="K20" s="26"/>
      <c r="L20" s="32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3" t="s">
        <v>27</v>
      </c>
      <c r="F21" s="26"/>
      <c r="G21" s="26"/>
      <c r="H21" s="26"/>
      <c r="I21" s="24" t="s">
        <v>23</v>
      </c>
      <c r="J21" s="23" t="s">
        <v>1</v>
      </c>
      <c r="K21" s="26"/>
      <c r="L21" s="32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2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4" t="s">
        <v>29</v>
      </c>
      <c r="E23" s="26"/>
      <c r="F23" s="26"/>
      <c r="G23" s="26"/>
      <c r="H23" s="26"/>
      <c r="I23" s="24" t="s">
        <v>21</v>
      </c>
      <c r="J23" s="23" t="str">
        <f>IF('Rekapitulace zakázky'!AN19="","",'Rekapitulace zakázky'!AN19)</f>
        <v/>
      </c>
      <c r="K23" s="26"/>
      <c r="L23" s="32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3" t="str">
        <f>IF('Rekapitulace zakázky'!E20="","",'Rekapitulace zakázky'!E20)</f>
        <v xml:space="preserve"> </v>
      </c>
      <c r="F24" s="26"/>
      <c r="G24" s="26"/>
      <c r="H24" s="26"/>
      <c r="I24" s="24" t="s">
        <v>23</v>
      </c>
      <c r="J24" s="23" t="str">
        <f>IF('Rekapitulace zakázky'!AN20="","",'Rekapitulace zakázky'!AN20)</f>
        <v/>
      </c>
      <c r="K24" s="26"/>
      <c r="L24" s="32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2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4" t="s">
        <v>30</v>
      </c>
      <c r="E26" s="26"/>
      <c r="F26" s="26"/>
      <c r="G26" s="26"/>
      <c r="H26" s="26"/>
      <c r="I26" s="26"/>
      <c r="J26" s="26"/>
      <c r="K26" s="26"/>
      <c r="L26" s="32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5"/>
      <c r="B27" s="86"/>
      <c r="C27" s="85"/>
      <c r="D27" s="85"/>
      <c r="E27" s="273" t="s">
        <v>1</v>
      </c>
      <c r="F27" s="273"/>
      <c r="G27" s="273"/>
      <c r="H27" s="273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2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54"/>
      <c r="E29" s="54"/>
      <c r="F29" s="54"/>
      <c r="G29" s="54"/>
      <c r="H29" s="54"/>
      <c r="I29" s="54"/>
      <c r="J29" s="54"/>
      <c r="K29" s="54"/>
      <c r="L29" s="32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88" t="s">
        <v>31</v>
      </c>
      <c r="E30" s="26"/>
      <c r="F30" s="26"/>
      <c r="G30" s="26"/>
      <c r="H30" s="26"/>
      <c r="I30" s="26"/>
      <c r="J30" s="58">
        <f>ROUND(J138,2)</f>
        <v>0</v>
      </c>
      <c r="K30" s="26"/>
      <c r="L30" s="32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54"/>
      <c r="E31" s="54"/>
      <c r="F31" s="54"/>
      <c r="G31" s="54"/>
      <c r="H31" s="54"/>
      <c r="I31" s="54"/>
      <c r="J31" s="54"/>
      <c r="K31" s="54"/>
      <c r="L31" s="32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29" t="s">
        <v>33</v>
      </c>
      <c r="G32" s="26"/>
      <c r="H32" s="26"/>
      <c r="I32" s="29" t="s">
        <v>32</v>
      </c>
      <c r="J32" s="29" t="s">
        <v>34</v>
      </c>
      <c r="K32" s="26"/>
      <c r="L32" s="32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89" t="s">
        <v>35</v>
      </c>
      <c r="E33" s="24" t="s">
        <v>36</v>
      </c>
      <c r="F33" s="90">
        <f>ROUND((SUM(BE138:BE505)),2)</f>
        <v>0</v>
      </c>
      <c r="G33" s="26"/>
      <c r="H33" s="26"/>
      <c r="I33" s="91">
        <v>0.21</v>
      </c>
      <c r="J33" s="90">
        <f>ROUND(((SUM(BE138:BE505))*I33),2)</f>
        <v>0</v>
      </c>
      <c r="K33" s="26"/>
      <c r="L33" s="32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4" t="s">
        <v>37</v>
      </c>
      <c r="F34" s="90">
        <f>ROUND((SUM(BF138:BF505)),2)</f>
        <v>0</v>
      </c>
      <c r="G34" s="26"/>
      <c r="H34" s="26"/>
      <c r="I34" s="91">
        <v>0.15</v>
      </c>
      <c r="J34" s="90">
        <f>ROUND(((SUM(BF138:BF505))*I34),2)</f>
        <v>0</v>
      </c>
      <c r="K34" s="26"/>
      <c r="L34" s="32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4" t="s">
        <v>38</v>
      </c>
      <c r="F35" s="90">
        <f>ROUND((SUM(BG138:BG505)),2)</f>
        <v>0</v>
      </c>
      <c r="G35" s="26"/>
      <c r="H35" s="26"/>
      <c r="I35" s="91">
        <v>0.21</v>
      </c>
      <c r="J35" s="90">
        <f>0</f>
        <v>0</v>
      </c>
      <c r="K35" s="26"/>
      <c r="L35" s="32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4" t="s">
        <v>39</v>
      </c>
      <c r="F36" s="90">
        <f>ROUND((SUM(BH138:BH505)),2)</f>
        <v>0</v>
      </c>
      <c r="G36" s="26"/>
      <c r="H36" s="26"/>
      <c r="I36" s="91">
        <v>0.15</v>
      </c>
      <c r="J36" s="90">
        <f>0</f>
        <v>0</v>
      </c>
      <c r="K36" s="26"/>
      <c r="L36" s="32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4" t="s">
        <v>40</v>
      </c>
      <c r="F37" s="90">
        <f>ROUND((SUM(BI138:BI505)),2)</f>
        <v>0</v>
      </c>
      <c r="G37" s="26"/>
      <c r="H37" s="26"/>
      <c r="I37" s="91">
        <v>0</v>
      </c>
      <c r="J37" s="90">
        <f>0</f>
        <v>0</v>
      </c>
      <c r="K37" s="26"/>
      <c r="L37" s="32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2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2"/>
      <c r="D39" s="93" t="s">
        <v>41</v>
      </c>
      <c r="E39" s="48"/>
      <c r="F39" s="48"/>
      <c r="G39" s="94" t="s">
        <v>42</v>
      </c>
      <c r="H39" s="95" t="s">
        <v>43</v>
      </c>
      <c r="I39" s="48"/>
      <c r="J39" s="96">
        <f>SUM(J30:J37)</f>
        <v>0</v>
      </c>
      <c r="K39" s="97"/>
      <c r="L39" s="32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2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2"/>
      <c r="D50" s="33" t="s">
        <v>44</v>
      </c>
      <c r="E50" s="34"/>
      <c r="F50" s="34"/>
      <c r="G50" s="33" t="s">
        <v>45</v>
      </c>
      <c r="H50" s="34"/>
      <c r="I50" s="34"/>
      <c r="J50" s="34"/>
      <c r="K50" s="34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6"/>
      <c r="B61" s="27"/>
      <c r="C61" s="26"/>
      <c r="D61" s="35" t="s">
        <v>46</v>
      </c>
      <c r="E61" s="28"/>
      <c r="F61" s="98" t="s">
        <v>47</v>
      </c>
      <c r="G61" s="35" t="s">
        <v>46</v>
      </c>
      <c r="H61" s="28"/>
      <c r="I61" s="28"/>
      <c r="J61" s="99" t="s">
        <v>47</v>
      </c>
      <c r="K61" s="28"/>
      <c r="L61" s="32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6"/>
      <c r="B65" s="27"/>
      <c r="C65" s="26"/>
      <c r="D65" s="33" t="s">
        <v>48</v>
      </c>
      <c r="E65" s="36"/>
      <c r="F65" s="36"/>
      <c r="G65" s="33" t="s">
        <v>49</v>
      </c>
      <c r="H65" s="36"/>
      <c r="I65" s="36"/>
      <c r="J65" s="36"/>
      <c r="K65" s="36"/>
      <c r="L65" s="32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6"/>
      <c r="B76" s="27"/>
      <c r="C76" s="26"/>
      <c r="D76" s="35" t="s">
        <v>46</v>
      </c>
      <c r="E76" s="28"/>
      <c r="F76" s="98" t="s">
        <v>47</v>
      </c>
      <c r="G76" s="35" t="s">
        <v>46</v>
      </c>
      <c r="H76" s="28"/>
      <c r="I76" s="28"/>
      <c r="J76" s="99" t="s">
        <v>47</v>
      </c>
      <c r="K76" s="28"/>
      <c r="L76" s="32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2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32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21" t="s">
        <v>105</v>
      </c>
      <c r="D82" s="26"/>
      <c r="E82" s="26"/>
      <c r="F82" s="26"/>
      <c r="G82" s="26"/>
      <c r="H82" s="26"/>
      <c r="I82" s="26"/>
      <c r="J82" s="26"/>
      <c r="K82" s="26"/>
      <c r="L82" s="32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2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4" t="s">
        <v>14</v>
      </c>
      <c r="D84" s="26"/>
      <c r="E84" s="26"/>
      <c r="F84" s="26"/>
      <c r="G84" s="26"/>
      <c r="H84" s="26"/>
      <c r="I84" s="26"/>
      <c r="J84" s="26"/>
      <c r="K84" s="26"/>
      <c r="L84" s="32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70" t="str">
        <f>E7</f>
        <v>F.2 Stavební úpravy objektů č. p. 3318 a 3319 (PS 45) - bez specifických úprav pro provozovnu</v>
      </c>
      <c r="F85" s="271"/>
      <c r="G85" s="271"/>
      <c r="H85" s="271"/>
      <c r="I85" s="26"/>
      <c r="J85" s="26"/>
      <c r="K85" s="26"/>
      <c r="L85" s="32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4" t="s">
        <v>103</v>
      </c>
      <c r="D86" s="26"/>
      <c r="E86" s="26"/>
      <c r="F86" s="26"/>
      <c r="G86" s="26"/>
      <c r="H86" s="26"/>
      <c r="I86" s="26"/>
      <c r="J86" s="26"/>
      <c r="K86" s="26"/>
      <c r="L86" s="32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26"/>
      <c r="B87" s="27"/>
      <c r="C87" s="26"/>
      <c r="D87" s="26"/>
      <c r="E87" s="268" t="str">
        <f>E9</f>
        <v>Část 1 - Nebytový prostor (č. p. 3318)</v>
      </c>
      <c r="F87" s="269"/>
      <c r="G87" s="269"/>
      <c r="H87" s="269"/>
      <c r="I87" s="26"/>
      <c r="J87" s="26"/>
      <c r="K87" s="26"/>
      <c r="L87" s="32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2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4" t="s">
        <v>17</v>
      </c>
      <c r="D89" s="26"/>
      <c r="E89" s="26"/>
      <c r="F89" s="23" t="str">
        <f>F12</f>
        <v>ul. Mánesova, Frýdek-Místek</v>
      </c>
      <c r="G89" s="26"/>
      <c r="H89" s="26"/>
      <c r="I89" s="24" t="s">
        <v>19</v>
      </c>
      <c r="J89" s="43">
        <f>IF(J12="","",J12)</f>
        <v>44300</v>
      </c>
      <c r="K89" s="26"/>
      <c r="L89" s="32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2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25.7" customHeight="1">
      <c r="A91" s="26"/>
      <c r="B91" s="27"/>
      <c r="C91" s="24" t="s">
        <v>20</v>
      </c>
      <c r="D91" s="26"/>
      <c r="E91" s="26"/>
      <c r="F91" s="23" t="str">
        <f>E15</f>
        <v>Distep, a.s.</v>
      </c>
      <c r="G91" s="26"/>
      <c r="H91" s="26"/>
      <c r="I91" s="24" t="s">
        <v>26</v>
      </c>
      <c r="J91" s="25" t="str">
        <f>E21</f>
        <v>Ing. Miroslav Havlásek</v>
      </c>
      <c r="K91" s="26"/>
      <c r="L91" s="32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4" t="s">
        <v>24</v>
      </c>
      <c r="D92" s="26"/>
      <c r="E92" s="26"/>
      <c r="F92" s="23" t="str">
        <f>IF(E18="","",E18)</f>
        <v xml:space="preserve"> </v>
      </c>
      <c r="G92" s="26"/>
      <c r="H92" s="26"/>
      <c r="I92" s="24" t="s">
        <v>29</v>
      </c>
      <c r="J92" s="25" t="str">
        <f>E24</f>
        <v xml:space="preserve"> </v>
      </c>
      <c r="K92" s="26"/>
      <c r="L92" s="32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2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0" t="s">
        <v>106</v>
      </c>
      <c r="D94" s="92"/>
      <c r="E94" s="92"/>
      <c r="F94" s="92"/>
      <c r="G94" s="92"/>
      <c r="H94" s="92"/>
      <c r="I94" s="92"/>
      <c r="J94" s="101" t="s">
        <v>107</v>
      </c>
      <c r="K94" s="92"/>
      <c r="L94" s="32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2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2" t="s">
        <v>108</v>
      </c>
      <c r="D96" s="26"/>
      <c r="E96" s="26"/>
      <c r="F96" s="26"/>
      <c r="G96" s="26"/>
      <c r="H96" s="26"/>
      <c r="I96" s="26"/>
      <c r="J96" s="58">
        <f>J138</f>
        <v>0</v>
      </c>
      <c r="K96" s="26"/>
      <c r="L96" s="32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7" t="s">
        <v>109</v>
      </c>
    </row>
    <row r="97" spans="2:12" s="9" customFormat="1" ht="24.95" customHeight="1">
      <c r="B97" s="103"/>
      <c r="D97" s="104" t="s">
        <v>110</v>
      </c>
      <c r="E97" s="105"/>
      <c r="F97" s="105"/>
      <c r="G97" s="105"/>
      <c r="H97" s="105"/>
      <c r="I97" s="105"/>
      <c r="J97" s="106">
        <f>J139</f>
        <v>0</v>
      </c>
      <c r="L97" s="103"/>
    </row>
    <row r="98" spans="2:12" s="10" customFormat="1" ht="19.9" customHeight="1">
      <c r="B98" s="107"/>
      <c r="D98" s="108" t="s">
        <v>111</v>
      </c>
      <c r="E98" s="109"/>
      <c r="F98" s="109"/>
      <c r="G98" s="109"/>
      <c r="H98" s="109"/>
      <c r="I98" s="109"/>
      <c r="J98" s="110">
        <f>J140</f>
        <v>0</v>
      </c>
      <c r="L98" s="107"/>
    </row>
    <row r="99" spans="2:12" s="10" customFormat="1" ht="19.9" customHeight="1">
      <c r="B99" s="107"/>
      <c r="D99" s="108" t="s">
        <v>112</v>
      </c>
      <c r="E99" s="109"/>
      <c r="F99" s="109"/>
      <c r="G99" s="109"/>
      <c r="H99" s="109"/>
      <c r="I99" s="109"/>
      <c r="J99" s="110">
        <f>J149</f>
        <v>0</v>
      </c>
      <c r="L99" s="107"/>
    </row>
    <row r="100" spans="2:12" s="10" customFormat="1" ht="19.9" customHeight="1">
      <c r="B100" s="107"/>
      <c r="D100" s="108" t="s">
        <v>113</v>
      </c>
      <c r="E100" s="109"/>
      <c r="F100" s="109"/>
      <c r="G100" s="109"/>
      <c r="H100" s="109"/>
      <c r="I100" s="109"/>
      <c r="J100" s="110">
        <f>J157</f>
        <v>0</v>
      </c>
      <c r="L100" s="107"/>
    </row>
    <row r="101" spans="2:12" s="10" customFormat="1" ht="19.9" customHeight="1">
      <c r="B101" s="107"/>
      <c r="D101" s="108" t="s">
        <v>114</v>
      </c>
      <c r="E101" s="109"/>
      <c r="F101" s="109"/>
      <c r="G101" s="109"/>
      <c r="H101" s="109"/>
      <c r="I101" s="109"/>
      <c r="J101" s="110">
        <f>J187</f>
        <v>0</v>
      </c>
      <c r="L101" s="107"/>
    </row>
    <row r="102" spans="2:12" s="10" customFormat="1" ht="19.9" customHeight="1">
      <c r="B102" s="107"/>
      <c r="D102" s="108" t="s">
        <v>115</v>
      </c>
      <c r="E102" s="109"/>
      <c r="F102" s="109"/>
      <c r="G102" s="109"/>
      <c r="H102" s="109"/>
      <c r="I102" s="109"/>
      <c r="J102" s="110">
        <f>J237</f>
        <v>0</v>
      </c>
      <c r="L102" s="107"/>
    </row>
    <row r="103" spans="2:12" s="10" customFormat="1" ht="19.9" customHeight="1">
      <c r="B103" s="107"/>
      <c r="D103" s="108" t="s">
        <v>116</v>
      </c>
      <c r="E103" s="109"/>
      <c r="F103" s="109"/>
      <c r="G103" s="109"/>
      <c r="H103" s="109"/>
      <c r="I103" s="109"/>
      <c r="J103" s="110">
        <f>J243</f>
        <v>0</v>
      </c>
      <c r="L103" s="107"/>
    </row>
    <row r="104" spans="2:12" s="9" customFormat="1" ht="24.95" customHeight="1">
      <c r="B104" s="103"/>
      <c r="D104" s="104" t="s">
        <v>117</v>
      </c>
      <c r="E104" s="105"/>
      <c r="F104" s="105"/>
      <c r="G104" s="105"/>
      <c r="H104" s="105"/>
      <c r="I104" s="105"/>
      <c r="J104" s="106">
        <f>J245</f>
        <v>0</v>
      </c>
      <c r="L104" s="103"/>
    </row>
    <row r="105" spans="2:12" s="10" customFormat="1" ht="19.9" customHeight="1">
      <c r="B105" s="107"/>
      <c r="D105" s="108" t="s">
        <v>118</v>
      </c>
      <c r="E105" s="109"/>
      <c r="F105" s="109"/>
      <c r="G105" s="109"/>
      <c r="H105" s="109"/>
      <c r="I105" s="109"/>
      <c r="J105" s="110">
        <f>J246</f>
        <v>0</v>
      </c>
      <c r="L105" s="107"/>
    </row>
    <row r="106" spans="2:12" s="10" customFormat="1" ht="19.9" customHeight="1">
      <c r="B106" s="107"/>
      <c r="D106" s="108" t="s">
        <v>119</v>
      </c>
      <c r="E106" s="109"/>
      <c r="F106" s="109"/>
      <c r="G106" s="109"/>
      <c r="H106" s="109"/>
      <c r="I106" s="109"/>
      <c r="J106" s="110">
        <f>J263</f>
        <v>0</v>
      </c>
      <c r="L106" s="107"/>
    </row>
    <row r="107" spans="2:12" s="10" customFormat="1" ht="19.9" customHeight="1">
      <c r="B107" s="107"/>
      <c r="D107" s="108" t="s">
        <v>120</v>
      </c>
      <c r="E107" s="109"/>
      <c r="F107" s="109"/>
      <c r="G107" s="109"/>
      <c r="H107" s="109"/>
      <c r="I107" s="109"/>
      <c r="J107" s="110">
        <f>J272</f>
        <v>0</v>
      </c>
      <c r="L107" s="107"/>
    </row>
    <row r="108" spans="2:12" s="10" customFormat="1" ht="19.9" customHeight="1">
      <c r="B108" s="107"/>
      <c r="D108" s="108" t="s">
        <v>121</v>
      </c>
      <c r="E108" s="109"/>
      <c r="F108" s="109"/>
      <c r="G108" s="109"/>
      <c r="H108" s="109"/>
      <c r="I108" s="109"/>
      <c r="J108" s="110">
        <f>J274</f>
        <v>0</v>
      </c>
      <c r="L108" s="107"/>
    </row>
    <row r="109" spans="2:12" s="10" customFormat="1" ht="19.9" customHeight="1">
      <c r="B109" s="107"/>
      <c r="D109" s="108" t="s">
        <v>122</v>
      </c>
      <c r="E109" s="109"/>
      <c r="F109" s="109"/>
      <c r="G109" s="109"/>
      <c r="H109" s="109"/>
      <c r="I109" s="109"/>
      <c r="J109" s="110">
        <f>J287</f>
        <v>0</v>
      </c>
      <c r="L109" s="107"/>
    </row>
    <row r="110" spans="2:12" s="10" customFormat="1" ht="19.9" customHeight="1">
      <c r="B110" s="107"/>
      <c r="D110" s="108" t="s">
        <v>123</v>
      </c>
      <c r="E110" s="109"/>
      <c r="F110" s="109"/>
      <c r="G110" s="109"/>
      <c r="H110" s="109"/>
      <c r="I110" s="109"/>
      <c r="J110" s="110">
        <f>J331</f>
        <v>0</v>
      </c>
      <c r="L110" s="107"/>
    </row>
    <row r="111" spans="2:12" s="10" customFormat="1" ht="19.9" customHeight="1">
      <c r="B111" s="107"/>
      <c r="D111" s="108" t="s">
        <v>124</v>
      </c>
      <c r="E111" s="109"/>
      <c r="F111" s="109"/>
      <c r="G111" s="109"/>
      <c r="H111" s="109"/>
      <c r="I111" s="109"/>
      <c r="J111" s="110">
        <f>J351</f>
        <v>0</v>
      </c>
      <c r="L111" s="107"/>
    </row>
    <row r="112" spans="2:12" s="10" customFormat="1" ht="19.9" customHeight="1">
      <c r="B112" s="107"/>
      <c r="D112" s="108" t="s">
        <v>125</v>
      </c>
      <c r="E112" s="109"/>
      <c r="F112" s="109"/>
      <c r="G112" s="109"/>
      <c r="H112" s="109"/>
      <c r="I112" s="109"/>
      <c r="J112" s="110">
        <f>J399</f>
        <v>0</v>
      </c>
      <c r="L112" s="107"/>
    </row>
    <row r="113" spans="2:12" s="10" customFormat="1" ht="19.9" customHeight="1">
      <c r="B113" s="107"/>
      <c r="D113" s="108" t="s">
        <v>126</v>
      </c>
      <c r="E113" s="109"/>
      <c r="F113" s="109"/>
      <c r="G113" s="109"/>
      <c r="H113" s="109"/>
      <c r="I113" s="109"/>
      <c r="J113" s="110">
        <f>J423</f>
        <v>0</v>
      </c>
      <c r="L113" s="107"/>
    </row>
    <row r="114" spans="2:12" s="10" customFormat="1" ht="19.9" customHeight="1">
      <c r="B114" s="107"/>
      <c r="D114" s="108" t="s">
        <v>127</v>
      </c>
      <c r="E114" s="109"/>
      <c r="F114" s="109"/>
      <c r="G114" s="109"/>
      <c r="H114" s="109"/>
      <c r="I114" s="109"/>
      <c r="J114" s="110">
        <f>J454</f>
        <v>0</v>
      </c>
      <c r="L114" s="107"/>
    </row>
    <row r="115" spans="2:12" s="10" customFormat="1" ht="19.9" customHeight="1">
      <c r="B115" s="107"/>
      <c r="D115" s="108" t="s">
        <v>128</v>
      </c>
      <c r="E115" s="109"/>
      <c r="F115" s="109"/>
      <c r="G115" s="109"/>
      <c r="H115" s="109"/>
      <c r="I115" s="109"/>
      <c r="J115" s="110">
        <f>J470</f>
        <v>0</v>
      </c>
      <c r="L115" s="107"/>
    </row>
    <row r="116" spans="2:12" s="10" customFormat="1" ht="19.9" customHeight="1">
      <c r="B116" s="107"/>
      <c r="D116" s="108" t="s">
        <v>129</v>
      </c>
      <c r="E116" s="109"/>
      <c r="F116" s="109"/>
      <c r="G116" s="109"/>
      <c r="H116" s="109"/>
      <c r="I116" s="109"/>
      <c r="J116" s="110">
        <f>J480</f>
        <v>0</v>
      </c>
      <c r="L116" s="107"/>
    </row>
    <row r="117" spans="2:12" s="10" customFormat="1" ht="19.9" customHeight="1">
      <c r="B117" s="107"/>
      <c r="D117" s="108" t="s">
        <v>130</v>
      </c>
      <c r="E117" s="109"/>
      <c r="F117" s="109"/>
      <c r="G117" s="109"/>
      <c r="H117" s="109"/>
      <c r="I117" s="109"/>
      <c r="J117" s="110">
        <f>J497</f>
        <v>0</v>
      </c>
      <c r="L117" s="107"/>
    </row>
    <row r="118" spans="2:12" s="10" customFormat="1" ht="19.9" customHeight="1">
      <c r="B118" s="107"/>
      <c r="D118" s="108" t="s">
        <v>131</v>
      </c>
      <c r="E118" s="109"/>
      <c r="F118" s="109"/>
      <c r="G118" s="109"/>
      <c r="H118" s="109"/>
      <c r="I118" s="109"/>
      <c r="J118" s="110">
        <f>J503</f>
        <v>0</v>
      </c>
      <c r="L118" s="107"/>
    </row>
    <row r="119" spans="1:31" s="2" customFormat="1" ht="21.7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2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6.95" customHeight="1">
      <c r="A120" s="2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2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4" spans="1:31" s="2" customFormat="1" ht="6.95" customHeight="1">
      <c r="A124" s="26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32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24.95" customHeight="1">
      <c r="A125" s="26"/>
      <c r="B125" s="27"/>
      <c r="C125" s="21" t="s">
        <v>132</v>
      </c>
      <c r="D125" s="26"/>
      <c r="E125" s="26"/>
      <c r="F125" s="26"/>
      <c r="G125" s="26"/>
      <c r="H125" s="26"/>
      <c r="I125" s="26"/>
      <c r="J125" s="26"/>
      <c r="K125" s="26"/>
      <c r="L125" s="32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2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2" customHeight="1">
      <c r="A127" s="26"/>
      <c r="B127" s="27"/>
      <c r="C127" s="24" t="s">
        <v>14</v>
      </c>
      <c r="D127" s="26"/>
      <c r="E127" s="26"/>
      <c r="F127" s="26"/>
      <c r="G127" s="26"/>
      <c r="H127" s="26"/>
      <c r="I127" s="26"/>
      <c r="J127" s="26"/>
      <c r="K127" s="26"/>
      <c r="L127" s="32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6.5" customHeight="1">
      <c r="A128" s="26"/>
      <c r="B128" s="27"/>
      <c r="C128" s="26"/>
      <c r="D128" s="26"/>
      <c r="E128" s="270" t="str">
        <f>E7</f>
        <v>F.2 Stavební úpravy objektů č. p. 3318 a 3319 (PS 45) - bez specifických úprav pro provozovnu</v>
      </c>
      <c r="F128" s="271"/>
      <c r="G128" s="271"/>
      <c r="H128" s="271"/>
      <c r="I128" s="26"/>
      <c r="J128" s="26"/>
      <c r="K128" s="26"/>
      <c r="L128" s="32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31" s="2" customFormat="1" ht="12" customHeight="1">
      <c r="A129" s="26"/>
      <c r="B129" s="27"/>
      <c r="C129" s="24" t="s">
        <v>103</v>
      </c>
      <c r="D129" s="26"/>
      <c r="E129" s="26"/>
      <c r="F129" s="26"/>
      <c r="G129" s="26"/>
      <c r="H129" s="26"/>
      <c r="I129" s="26"/>
      <c r="J129" s="26"/>
      <c r="K129" s="26"/>
      <c r="L129" s="32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31" s="2" customFormat="1" ht="16.5" customHeight="1">
      <c r="A130" s="26"/>
      <c r="B130" s="27"/>
      <c r="C130" s="26"/>
      <c r="D130" s="26"/>
      <c r="E130" s="268" t="str">
        <f>E9</f>
        <v>Část 1 - Nebytový prostor (č. p. 3318)</v>
      </c>
      <c r="F130" s="269"/>
      <c r="G130" s="269"/>
      <c r="H130" s="269"/>
      <c r="I130" s="26"/>
      <c r="J130" s="26"/>
      <c r="K130" s="26"/>
      <c r="L130" s="32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31" s="2" customFormat="1" ht="6.95" customHeight="1">
      <c r="A131" s="26"/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32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s="2" customFormat="1" ht="12" customHeight="1">
      <c r="A132" s="26"/>
      <c r="B132" s="27"/>
      <c r="C132" s="24" t="s">
        <v>17</v>
      </c>
      <c r="D132" s="26"/>
      <c r="E132" s="26"/>
      <c r="F132" s="23" t="str">
        <f>F12</f>
        <v>ul. Mánesova, Frýdek-Místek</v>
      </c>
      <c r="G132" s="26"/>
      <c r="H132" s="26"/>
      <c r="I132" s="24" t="s">
        <v>19</v>
      </c>
      <c r="J132" s="43">
        <f>IF(J12="","",J12)</f>
        <v>44300</v>
      </c>
      <c r="K132" s="26"/>
      <c r="L132" s="32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s="2" customFormat="1" ht="6.95" customHeight="1">
      <c r="A133" s="26"/>
      <c r="B133" s="27"/>
      <c r="C133" s="26"/>
      <c r="D133" s="26"/>
      <c r="E133" s="26"/>
      <c r="F133" s="26"/>
      <c r="G133" s="26"/>
      <c r="H133" s="26"/>
      <c r="I133" s="26"/>
      <c r="J133" s="26"/>
      <c r="K133" s="26"/>
      <c r="L133" s="32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31" s="2" customFormat="1" ht="25.7" customHeight="1">
      <c r="A134" s="26"/>
      <c r="B134" s="27"/>
      <c r="C134" s="24" t="s">
        <v>20</v>
      </c>
      <c r="D134" s="26"/>
      <c r="E134" s="26"/>
      <c r="F134" s="23" t="str">
        <f>E15</f>
        <v>Distep, a.s.</v>
      </c>
      <c r="G134" s="26"/>
      <c r="H134" s="26"/>
      <c r="I134" s="24" t="s">
        <v>26</v>
      </c>
      <c r="J134" s="25" t="str">
        <f>E21</f>
        <v>Ing. Miroslav Havlásek</v>
      </c>
      <c r="K134" s="26"/>
      <c r="L134" s="32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31" s="2" customFormat="1" ht="15.2" customHeight="1">
      <c r="A135" s="26"/>
      <c r="B135" s="27"/>
      <c r="C135" s="24" t="s">
        <v>24</v>
      </c>
      <c r="D135" s="26"/>
      <c r="E135" s="26"/>
      <c r="F135" s="23" t="str">
        <f>IF(E18="","",E18)</f>
        <v xml:space="preserve"> </v>
      </c>
      <c r="G135" s="26"/>
      <c r="H135" s="26"/>
      <c r="I135" s="24" t="s">
        <v>29</v>
      </c>
      <c r="J135" s="25" t="str">
        <f>E24</f>
        <v xml:space="preserve"> </v>
      </c>
      <c r="K135" s="26"/>
      <c r="L135" s="32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31" s="2" customFormat="1" ht="10.35" customHeight="1">
      <c r="A136" s="26"/>
      <c r="B136" s="27"/>
      <c r="C136" s="26"/>
      <c r="D136" s="26"/>
      <c r="E136" s="26"/>
      <c r="F136" s="26"/>
      <c r="G136" s="26"/>
      <c r="H136" s="26"/>
      <c r="I136" s="26"/>
      <c r="J136" s="26"/>
      <c r="K136" s="26"/>
      <c r="L136" s="32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1:31" s="11" customFormat="1" ht="29.25" customHeight="1">
      <c r="A137" s="111"/>
      <c r="B137" s="112"/>
      <c r="C137" s="113" t="s">
        <v>133</v>
      </c>
      <c r="D137" s="114" t="s">
        <v>56</v>
      </c>
      <c r="E137" s="114" t="s">
        <v>52</v>
      </c>
      <c r="F137" s="114" t="s">
        <v>53</v>
      </c>
      <c r="G137" s="114" t="s">
        <v>134</v>
      </c>
      <c r="H137" s="114" t="s">
        <v>135</v>
      </c>
      <c r="I137" s="114" t="s">
        <v>136</v>
      </c>
      <c r="J137" s="115" t="s">
        <v>107</v>
      </c>
      <c r="K137" s="116" t="s">
        <v>137</v>
      </c>
      <c r="L137" s="117"/>
      <c r="M137" s="50" t="s">
        <v>1</v>
      </c>
      <c r="N137" s="51" t="s">
        <v>35</v>
      </c>
      <c r="O137" s="51" t="s">
        <v>138</v>
      </c>
      <c r="P137" s="51" t="s">
        <v>139</v>
      </c>
      <c r="Q137" s="51" t="s">
        <v>140</v>
      </c>
      <c r="R137" s="51" t="s">
        <v>141</v>
      </c>
      <c r="S137" s="51" t="s">
        <v>142</v>
      </c>
      <c r="T137" s="52" t="s">
        <v>143</v>
      </c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</row>
    <row r="138" spans="1:63" s="2" customFormat="1" ht="22.9" customHeight="1">
      <c r="A138" s="26"/>
      <c r="B138" s="27"/>
      <c r="C138" s="57" t="s">
        <v>144</v>
      </c>
      <c r="D138" s="26"/>
      <c r="E138" s="26"/>
      <c r="F138" s="26"/>
      <c r="G138" s="26"/>
      <c r="H138" s="26"/>
      <c r="I138" s="26"/>
      <c r="J138" s="118">
        <f>BK138</f>
        <v>0</v>
      </c>
      <c r="K138" s="26"/>
      <c r="L138" s="27"/>
      <c r="M138" s="53"/>
      <c r="N138" s="44"/>
      <c r="O138" s="54"/>
      <c r="P138" s="119">
        <f>P139+P245</f>
        <v>1694.558422</v>
      </c>
      <c r="Q138" s="54"/>
      <c r="R138" s="119">
        <f>R139+R245</f>
        <v>47.5847497</v>
      </c>
      <c r="S138" s="54"/>
      <c r="T138" s="120">
        <f>T139+T245</f>
        <v>26.169436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T138" s="17" t="s">
        <v>70</v>
      </c>
      <c r="AU138" s="17" t="s">
        <v>109</v>
      </c>
      <c r="BK138" s="121">
        <f>BK139+BK245</f>
        <v>0</v>
      </c>
    </row>
    <row r="139" spans="2:63" s="12" customFormat="1" ht="25.9" customHeight="1">
      <c r="B139" s="122"/>
      <c r="D139" s="123" t="s">
        <v>70</v>
      </c>
      <c r="E139" s="124" t="s">
        <v>145</v>
      </c>
      <c r="F139" s="124" t="s">
        <v>146</v>
      </c>
      <c r="J139" s="125">
        <f>BK139</f>
        <v>0</v>
      </c>
      <c r="L139" s="122"/>
      <c r="M139" s="126"/>
      <c r="N139" s="127"/>
      <c r="O139" s="127"/>
      <c r="P139" s="128">
        <f>P140+P149+P157+P187+P237+P243</f>
        <v>944.2470850000001</v>
      </c>
      <c r="Q139" s="127"/>
      <c r="R139" s="128">
        <f>R140+R149+R157+R187+R237+R243</f>
        <v>34.62552471</v>
      </c>
      <c r="S139" s="127"/>
      <c r="T139" s="129">
        <f>T140+T149+T157+T187+T237+T243</f>
        <v>24.970534</v>
      </c>
      <c r="AR139" s="123" t="s">
        <v>78</v>
      </c>
      <c r="AT139" s="130" t="s">
        <v>70</v>
      </c>
      <c r="AU139" s="130" t="s">
        <v>71</v>
      </c>
      <c r="AY139" s="123" t="s">
        <v>147</v>
      </c>
      <c r="BK139" s="131">
        <f>BK140+BK149+BK157+BK187+BK237+BK243</f>
        <v>0</v>
      </c>
    </row>
    <row r="140" spans="2:63" s="12" customFormat="1" ht="22.9" customHeight="1">
      <c r="B140" s="122"/>
      <c r="D140" s="123" t="s">
        <v>70</v>
      </c>
      <c r="E140" s="132" t="s">
        <v>78</v>
      </c>
      <c r="F140" s="132" t="s">
        <v>148</v>
      </c>
      <c r="J140" s="133">
        <f>BK140</f>
        <v>0</v>
      </c>
      <c r="L140" s="122"/>
      <c r="M140" s="126"/>
      <c r="N140" s="127"/>
      <c r="O140" s="127"/>
      <c r="P140" s="128">
        <f>SUM(P141:P148)</f>
        <v>10.800932</v>
      </c>
      <c r="Q140" s="127"/>
      <c r="R140" s="128">
        <f>SUM(R141:R148)</f>
        <v>0</v>
      </c>
      <c r="S140" s="127"/>
      <c r="T140" s="129">
        <f>SUM(T141:T148)</f>
        <v>1.1525999999999998</v>
      </c>
      <c r="AR140" s="123" t="s">
        <v>78</v>
      </c>
      <c r="AT140" s="130" t="s">
        <v>70</v>
      </c>
      <c r="AU140" s="130" t="s">
        <v>78</v>
      </c>
      <c r="AY140" s="123" t="s">
        <v>147</v>
      </c>
      <c r="BK140" s="131">
        <f>SUM(BK141:BK148)</f>
        <v>0</v>
      </c>
    </row>
    <row r="141" spans="1:65" s="2" customFormat="1" ht="24.2" customHeight="1">
      <c r="A141" s="26"/>
      <c r="B141" s="134"/>
      <c r="C141" s="135" t="s">
        <v>78</v>
      </c>
      <c r="D141" s="135" t="s">
        <v>149</v>
      </c>
      <c r="E141" s="136" t="s">
        <v>150</v>
      </c>
      <c r="F141" s="137" t="s">
        <v>151</v>
      </c>
      <c r="G141" s="138" t="s">
        <v>152</v>
      </c>
      <c r="H141" s="189">
        <v>4.52</v>
      </c>
      <c r="I141" s="187">
        <v>0</v>
      </c>
      <c r="J141" s="139">
        <f>ROUND(I141*H141,2)</f>
        <v>0</v>
      </c>
      <c r="K141" s="140"/>
      <c r="L141" s="27"/>
      <c r="M141" s="141" t="s">
        <v>1</v>
      </c>
      <c r="N141" s="142" t="s">
        <v>36</v>
      </c>
      <c r="O141" s="143">
        <v>0.208</v>
      </c>
      <c r="P141" s="143">
        <f>O141*H141</f>
        <v>0.9401599999999999</v>
      </c>
      <c r="Q141" s="143">
        <v>0</v>
      </c>
      <c r="R141" s="143">
        <f>Q141*H141</f>
        <v>0</v>
      </c>
      <c r="S141" s="143">
        <v>0.255</v>
      </c>
      <c r="T141" s="144">
        <f>S141*H141</f>
        <v>1.1525999999999998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5" t="s">
        <v>153</v>
      </c>
      <c r="AT141" s="145" t="s">
        <v>149</v>
      </c>
      <c r="AU141" s="145" t="s">
        <v>80</v>
      </c>
      <c r="AY141" s="17" t="s">
        <v>147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7" t="s">
        <v>78</v>
      </c>
      <c r="BK141" s="146">
        <f>ROUND(I141*H141,2)</f>
        <v>0</v>
      </c>
      <c r="BL141" s="17" t="s">
        <v>153</v>
      </c>
      <c r="BM141" s="145" t="s">
        <v>154</v>
      </c>
    </row>
    <row r="142" spans="2:51" s="13" customFormat="1" ht="12">
      <c r="B142" s="147"/>
      <c r="D142" s="148" t="s">
        <v>155</v>
      </c>
      <c r="E142" s="149" t="s">
        <v>1</v>
      </c>
      <c r="F142" s="150" t="s">
        <v>156</v>
      </c>
      <c r="H142" s="190">
        <v>4.52</v>
      </c>
      <c r="L142" s="147"/>
      <c r="M142" s="151"/>
      <c r="N142" s="152"/>
      <c r="O142" s="152"/>
      <c r="P142" s="152"/>
      <c r="Q142" s="152"/>
      <c r="R142" s="152"/>
      <c r="S142" s="152"/>
      <c r="T142" s="153"/>
      <c r="AT142" s="149" t="s">
        <v>155</v>
      </c>
      <c r="AU142" s="149" t="s">
        <v>80</v>
      </c>
      <c r="AV142" s="13" t="s">
        <v>80</v>
      </c>
      <c r="AW142" s="13" t="s">
        <v>28</v>
      </c>
      <c r="AX142" s="13" t="s">
        <v>78</v>
      </c>
      <c r="AY142" s="149" t="s">
        <v>147</v>
      </c>
    </row>
    <row r="143" spans="1:65" s="2" customFormat="1" ht="24.2" customHeight="1">
      <c r="A143" s="26"/>
      <c r="B143" s="134"/>
      <c r="C143" s="135" t="s">
        <v>80</v>
      </c>
      <c r="D143" s="135" t="s">
        <v>149</v>
      </c>
      <c r="E143" s="136" t="s">
        <v>157</v>
      </c>
      <c r="F143" s="137" t="s">
        <v>158</v>
      </c>
      <c r="G143" s="138" t="s">
        <v>159</v>
      </c>
      <c r="H143" s="189">
        <v>4.254</v>
      </c>
      <c r="I143" s="139">
        <v>0</v>
      </c>
      <c r="J143" s="139">
        <f>ROUND(I143*H143,2)</f>
        <v>0</v>
      </c>
      <c r="K143" s="140"/>
      <c r="L143" s="27"/>
      <c r="M143" s="141" t="s">
        <v>1</v>
      </c>
      <c r="N143" s="142" t="s">
        <v>36</v>
      </c>
      <c r="O143" s="143">
        <v>2.222</v>
      </c>
      <c r="P143" s="143">
        <f>O143*H143</f>
        <v>9.452388</v>
      </c>
      <c r="Q143" s="143">
        <v>0</v>
      </c>
      <c r="R143" s="143">
        <f>Q143*H143</f>
        <v>0</v>
      </c>
      <c r="S143" s="143">
        <v>0</v>
      </c>
      <c r="T143" s="144">
        <f>S143*H143</f>
        <v>0</v>
      </c>
      <c r="U143" s="26"/>
      <c r="V143" s="188"/>
      <c r="W143" s="188"/>
      <c r="X143" s="26"/>
      <c r="Y143" s="26"/>
      <c r="Z143" s="26"/>
      <c r="AA143" s="26"/>
      <c r="AB143" s="26"/>
      <c r="AC143" s="26"/>
      <c r="AD143" s="26"/>
      <c r="AE143" s="26"/>
      <c r="AR143" s="145" t="s">
        <v>153</v>
      </c>
      <c r="AT143" s="145" t="s">
        <v>149</v>
      </c>
      <c r="AU143" s="145" t="s">
        <v>80</v>
      </c>
      <c r="AY143" s="17" t="s">
        <v>147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7" t="s">
        <v>78</v>
      </c>
      <c r="BK143" s="146">
        <f>ROUND(I143*H143,2)</f>
        <v>0</v>
      </c>
      <c r="BL143" s="17" t="s">
        <v>153</v>
      </c>
      <c r="BM143" s="145" t="s">
        <v>160</v>
      </c>
    </row>
    <row r="144" spans="2:51" s="13" customFormat="1" ht="12">
      <c r="B144" s="147"/>
      <c r="D144" s="148" t="s">
        <v>155</v>
      </c>
      <c r="E144" s="149" t="s">
        <v>1</v>
      </c>
      <c r="F144" s="150" t="s">
        <v>161</v>
      </c>
      <c r="H144" s="190">
        <v>4.254</v>
      </c>
      <c r="L144" s="147"/>
      <c r="M144" s="151"/>
      <c r="N144" s="152"/>
      <c r="O144" s="152"/>
      <c r="P144" s="152"/>
      <c r="Q144" s="152"/>
      <c r="R144" s="152"/>
      <c r="S144" s="152"/>
      <c r="T144" s="153"/>
      <c r="AT144" s="149" t="s">
        <v>155</v>
      </c>
      <c r="AU144" s="149" t="s">
        <v>80</v>
      </c>
      <c r="AV144" s="13" t="s">
        <v>80</v>
      </c>
      <c r="AW144" s="13" t="s">
        <v>28</v>
      </c>
      <c r="AX144" s="13" t="s">
        <v>78</v>
      </c>
      <c r="AY144" s="149" t="s">
        <v>147</v>
      </c>
    </row>
    <row r="145" spans="1:65" s="2" customFormat="1" ht="24.2" customHeight="1">
      <c r="A145" s="26"/>
      <c r="B145" s="134"/>
      <c r="C145" s="135" t="s">
        <v>162</v>
      </c>
      <c r="D145" s="135" t="s">
        <v>149</v>
      </c>
      <c r="E145" s="136" t="s">
        <v>163</v>
      </c>
      <c r="F145" s="137" t="s">
        <v>164</v>
      </c>
      <c r="G145" s="138" t="s">
        <v>159</v>
      </c>
      <c r="H145" s="189">
        <v>4.254</v>
      </c>
      <c r="I145" s="139">
        <v>0</v>
      </c>
      <c r="J145" s="139">
        <f>ROUND(I145*H145,2)</f>
        <v>0</v>
      </c>
      <c r="K145" s="140"/>
      <c r="L145" s="27"/>
      <c r="M145" s="141" t="s">
        <v>1</v>
      </c>
      <c r="N145" s="142" t="s">
        <v>36</v>
      </c>
      <c r="O145" s="143">
        <v>0.087</v>
      </c>
      <c r="P145" s="143">
        <f>O145*H145</f>
        <v>0.3700979999999999</v>
      </c>
      <c r="Q145" s="143">
        <v>0</v>
      </c>
      <c r="R145" s="143">
        <f>Q145*H145</f>
        <v>0</v>
      </c>
      <c r="S145" s="143">
        <v>0</v>
      </c>
      <c r="T145" s="14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5" t="s">
        <v>153</v>
      </c>
      <c r="AT145" s="145" t="s">
        <v>149</v>
      </c>
      <c r="AU145" s="145" t="s">
        <v>80</v>
      </c>
      <c r="AY145" s="17" t="s">
        <v>147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17" t="s">
        <v>78</v>
      </c>
      <c r="BK145" s="146">
        <f>ROUND(I145*H145,2)</f>
        <v>0</v>
      </c>
      <c r="BL145" s="17" t="s">
        <v>153</v>
      </c>
      <c r="BM145" s="145" t="s">
        <v>165</v>
      </c>
    </row>
    <row r="146" spans="1:65" s="2" customFormat="1" ht="24.2" customHeight="1">
      <c r="A146" s="26"/>
      <c r="B146" s="134"/>
      <c r="C146" s="135" t="s">
        <v>153</v>
      </c>
      <c r="D146" s="135" t="s">
        <v>149</v>
      </c>
      <c r="E146" s="136" t="s">
        <v>166</v>
      </c>
      <c r="F146" s="137" t="s">
        <v>167</v>
      </c>
      <c r="G146" s="138" t="s">
        <v>168</v>
      </c>
      <c r="H146" s="189">
        <v>7.657</v>
      </c>
      <c r="I146" s="139">
        <v>0</v>
      </c>
      <c r="J146" s="139">
        <f>ROUND(I146*H146,2)</f>
        <v>0</v>
      </c>
      <c r="K146" s="140"/>
      <c r="L146" s="27"/>
      <c r="M146" s="141" t="s">
        <v>1</v>
      </c>
      <c r="N146" s="142" t="s">
        <v>36</v>
      </c>
      <c r="O146" s="143">
        <v>0</v>
      </c>
      <c r="P146" s="143">
        <f>O146*H146</f>
        <v>0</v>
      </c>
      <c r="Q146" s="143">
        <v>0</v>
      </c>
      <c r="R146" s="143">
        <f>Q146*H146</f>
        <v>0</v>
      </c>
      <c r="S146" s="143">
        <v>0</v>
      </c>
      <c r="T146" s="144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5" t="s">
        <v>153</v>
      </c>
      <c r="AT146" s="145" t="s">
        <v>149</v>
      </c>
      <c r="AU146" s="145" t="s">
        <v>80</v>
      </c>
      <c r="AY146" s="17" t="s">
        <v>147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7" t="s">
        <v>78</v>
      </c>
      <c r="BK146" s="146">
        <f>ROUND(I146*H146,2)</f>
        <v>0</v>
      </c>
      <c r="BL146" s="17" t="s">
        <v>153</v>
      </c>
      <c r="BM146" s="145" t="s">
        <v>169</v>
      </c>
    </row>
    <row r="147" spans="2:51" s="13" customFormat="1" ht="12">
      <c r="B147" s="147"/>
      <c r="D147" s="148" t="s">
        <v>155</v>
      </c>
      <c r="F147" s="150" t="s">
        <v>170</v>
      </c>
      <c r="H147" s="190">
        <v>7.657</v>
      </c>
      <c r="L147" s="147"/>
      <c r="M147" s="151"/>
      <c r="N147" s="152"/>
      <c r="O147" s="152"/>
      <c r="P147" s="152"/>
      <c r="Q147" s="152"/>
      <c r="R147" s="152"/>
      <c r="S147" s="152"/>
      <c r="T147" s="153"/>
      <c r="AT147" s="149" t="s">
        <v>155</v>
      </c>
      <c r="AU147" s="149" t="s">
        <v>80</v>
      </c>
      <c r="AV147" s="13" t="s">
        <v>80</v>
      </c>
      <c r="AW147" s="13" t="s">
        <v>3</v>
      </c>
      <c r="AX147" s="13" t="s">
        <v>78</v>
      </c>
      <c r="AY147" s="149" t="s">
        <v>147</v>
      </c>
    </row>
    <row r="148" spans="1:65" s="2" customFormat="1" ht="14.45" customHeight="1">
      <c r="A148" s="26"/>
      <c r="B148" s="134"/>
      <c r="C148" s="135" t="s">
        <v>171</v>
      </c>
      <c r="D148" s="135" t="s">
        <v>149</v>
      </c>
      <c r="E148" s="136" t="s">
        <v>172</v>
      </c>
      <c r="F148" s="137" t="s">
        <v>173</v>
      </c>
      <c r="G148" s="138" t="s">
        <v>159</v>
      </c>
      <c r="H148" s="189">
        <v>4.254</v>
      </c>
      <c r="I148" s="139">
        <v>0</v>
      </c>
      <c r="J148" s="139">
        <f>ROUND(I148*H148,2)</f>
        <v>0</v>
      </c>
      <c r="K148" s="140"/>
      <c r="L148" s="27"/>
      <c r="M148" s="141" t="s">
        <v>1</v>
      </c>
      <c r="N148" s="142" t="s">
        <v>36</v>
      </c>
      <c r="O148" s="143">
        <v>0.009</v>
      </c>
      <c r="P148" s="143">
        <f>O148*H148</f>
        <v>0.038285999999999994</v>
      </c>
      <c r="Q148" s="143">
        <v>0</v>
      </c>
      <c r="R148" s="143">
        <f>Q148*H148</f>
        <v>0</v>
      </c>
      <c r="S148" s="143">
        <v>0</v>
      </c>
      <c r="T148" s="144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5" t="s">
        <v>153</v>
      </c>
      <c r="AT148" s="145" t="s">
        <v>149</v>
      </c>
      <c r="AU148" s="145" t="s">
        <v>80</v>
      </c>
      <c r="AY148" s="17" t="s">
        <v>147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7" t="s">
        <v>78</v>
      </c>
      <c r="BK148" s="146">
        <f>ROUND(I148*H148,2)</f>
        <v>0</v>
      </c>
      <c r="BL148" s="17" t="s">
        <v>153</v>
      </c>
      <c r="BM148" s="145" t="s">
        <v>174</v>
      </c>
    </row>
    <row r="149" spans="2:63" s="12" customFormat="1" ht="22.9" customHeight="1">
      <c r="B149" s="122"/>
      <c r="D149" s="123" t="s">
        <v>70</v>
      </c>
      <c r="E149" s="132" t="s">
        <v>162</v>
      </c>
      <c r="F149" s="132" t="s">
        <v>175</v>
      </c>
      <c r="H149" s="191"/>
      <c r="J149" s="133">
        <f>BK149</f>
        <v>0</v>
      </c>
      <c r="L149" s="122"/>
      <c r="M149" s="126"/>
      <c r="N149" s="127"/>
      <c r="O149" s="127"/>
      <c r="P149" s="128">
        <f>SUM(P150:P156)</f>
        <v>17.53061</v>
      </c>
      <c r="Q149" s="127"/>
      <c r="R149" s="128">
        <f>SUM(R150:R156)</f>
        <v>4.47931845</v>
      </c>
      <c r="S149" s="127"/>
      <c r="T149" s="129">
        <f>SUM(T150:T156)</f>
        <v>0</v>
      </c>
      <c r="AR149" s="123" t="s">
        <v>78</v>
      </c>
      <c r="AT149" s="130" t="s">
        <v>70</v>
      </c>
      <c r="AU149" s="130" t="s">
        <v>78</v>
      </c>
      <c r="AY149" s="123" t="s">
        <v>147</v>
      </c>
      <c r="BK149" s="131">
        <f>SUM(BK150:BK156)</f>
        <v>0</v>
      </c>
    </row>
    <row r="150" spans="1:65" s="2" customFormat="1" ht="24.2" customHeight="1">
      <c r="A150" s="26"/>
      <c r="B150" s="134"/>
      <c r="C150" s="135" t="s">
        <v>176</v>
      </c>
      <c r="D150" s="135" t="s">
        <v>149</v>
      </c>
      <c r="E150" s="136" t="s">
        <v>177</v>
      </c>
      <c r="F150" s="137" t="s">
        <v>178</v>
      </c>
      <c r="G150" s="138" t="s">
        <v>152</v>
      </c>
      <c r="H150" s="189">
        <v>26.56</v>
      </c>
      <c r="I150" s="139">
        <v>0</v>
      </c>
      <c r="J150" s="139">
        <f>ROUND(I150*H150,2)</f>
        <v>0</v>
      </c>
      <c r="K150" s="140"/>
      <c r="L150" s="27"/>
      <c r="M150" s="141" t="s">
        <v>1</v>
      </c>
      <c r="N150" s="142" t="s">
        <v>36</v>
      </c>
      <c r="O150" s="143">
        <v>0.621</v>
      </c>
      <c r="P150" s="143">
        <f>O150*H150</f>
        <v>16.493759999999998</v>
      </c>
      <c r="Q150" s="143">
        <v>0.16017</v>
      </c>
      <c r="R150" s="143">
        <f>Q150*H150</f>
        <v>4.2541152</v>
      </c>
      <c r="S150" s="143">
        <v>0</v>
      </c>
      <c r="T150" s="144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5" t="s">
        <v>153</v>
      </c>
      <c r="AT150" s="145" t="s">
        <v>149</v>
      </c>
      <c r="AU150" s="145" t="s">
        <v>80</v>
      </c>
      <c r="AY150" s="17" t="s">
        <v>147</v>
      </c>
      <c r="BE150" s="146">
        <f>IF(N150="základní",J150,0)</f>
        <v>0</v>
      </c>
      <c r="BF150" s="146">
        <f>IF(N150="snížená",J150,0)</f>
        <v>0</v>
      </c>
      <c r="BG150" s="146">
        <f>IF(N150="zákl. přenesená",J150,0)</f>
        <v>0</v>
      </c>
      <c r="BH150" s="146">
        <f>IF(N150="sníž. přenesená",J150,0)</f>
        <v>0</v>
      </c>
      <c r="BI150" s="146">
        <f>IF(N150="nulová",J150,0)</f>
        <v>0</v>
      </c>
      <c r="BJ150" s="17" t="s">
        <v>78</v>
      </c>
      <c r="BK150" s="146">
        <f>ROUND(I150*H150,2)</f>
        <v>0</v>
      </c>
      <c r="BL150" s="17" t="s">
        <v>153</v>
      </c>
      <c r="BM150" s="145" t="s">
        <v>179</v>
      </c>
    </row>
    <row r="151" spans="2:51" s="13" customFormat="1" ht="12">
      <c r="B151" s="147"/>
      <c r="D151" s="148" t="s">
        <v>155</v>
      </c>
      <c r="E151" s="149" t="s">
        <v>1</v>
      </c>
      <c r="F151" s="150" t="s">
        <v>180</v>
      </c>
      <c r="H151" s="190">
        <v>26.56</v>
      </c>
      <c r="L151" s="147"/>
      <c r="M151" s="151"/>
      <c r="N151" s="152"/>
      <c r="O151" s="152"/>
      <c r="P151" s="152"/>
      <c r="Q151" s="152"/>
      <c r="R151" s="152"/>
      <c r="S151" s="152"/>
      <c r="T151" s="153"/>
      <c r="AT151" s="149" t="s">
        <v>155</v>
      </c>
      <c r="AU151" s="149" t="s">
        <v>80</v>
      </c>
      <c r="AV151" s="13" t="s">
        <v>80</v>
      </c>
      <c r="AW151" s="13" t="s">
        <v>28</v>
      </c>
      <c r="AX151" s="13" t="s">
        <v>78</v>
      </c>
      <c r="AY151" s="149" t="s">
        <v>147</v>
      </c>
    </row>
    <row r="152" spans="1:65" s="2" customFormat="1" ht="14.45" customHeight="1">
      <c r="A152" s="26"/>
      <c r="B152" s="134"/>
      <c r="C152" s="135" t="s">
        <v>181</v>
      </c>
      <c r="D152" s="135" t="s">
        <v>149</v>
      </c>
      <c r="E152" s="136" t="s">
        <v>182</v>
      </c>
      <c r="F152" s="137" t="s">
        <v>183</v>
      </c>
      <c r="G152" s="138" t="s">
        <v>159</v>
      </c>
      <c r="H152" s="189">
        <v>0.075</v>
      </c>
      <c r="I152" s="139">
        <v>0</v>
      </c>
      <c r="J152" s="139">
        <f>ROUND(I152*H152,2)</f>
        <v>0</v>
      </c>
      <c r="K152" s="140"/>
      <c r="L152" s="27"/>
      <c r="M152" s="141" t="s">
        <v>1</v>
      </c>
      <c r="N152" s="142" t="s">
        <v>36</v>
      </c>
      <c r="O152" s="143">
        <v>1.708</v>
      </c>
      <c r="P152" s="143">
        <f>O152*H152</f>
        <v>0.1281</v>
      </c>
      <c r="Q152" s="143">
        <v>2.25635</v>
      </c>
      <c r="R152" s="143">
        <f>Q152*H152</f>
        <v>0.16922625</v>
      </c>
      <c r="S152" s="143">
        <v>0</v>
      </c>
      <c r="T152" s="144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5" t="s">
        <v>153</v>
      </c>
      <c r="AT152" s="145" t="s">
        <v>149</v>
      </c>
      <c r="AU152" s="145" t="s">
        <v>80</v>
      </c>
      <c r="AY152" s="17" t="s">
        <v>147</v>
      </c>
      <c r="BE152" s="146">
        <f>IF(N152="základní",J152,0)</f>
        <v>0</v>
      </c>
      <c r="BF152" s="146">
        <f>IF(N152="snížená",J152,0)</f>
        <v>0</v>
      </c>
      <c r="BG152" s="146">
        <f>IF(N152="zákl. přenesená",J152,0)</f>
        <v>0</v>
      </c>
      <c r="BH152" s="146">
        <f>IF(N152="sníž. přenesená",J152,0)</f>
        <v>0</v>
      </c>
      <c r="BI152" s="146">
        <f>IF(N152="nulová",J152,0)</f>
        <v>0</v>
      </c>
      <c r="BJ152" s="17" t="s">
        <v>78</v>
      </c>
      <c r="BK152" s="146">
        <f>ROUND(I152*H152,2)</f>
        <v>0</v>
      </c>
      <c r="BL152" s="17" t="s">
        <v>153</v>
      </c>
      <c r="BM152" s="145" t="s">
        <v>184</v>
      </c>
    </row>
    <row r="153" spans="2:51" s="13" customFormat="1" ht="12">
      <c r="B153" s="147"/>
      <c r="D153" s="148" t="s">
        <v>155</v>
      </c>
      <c r="E153" s="149" t="s">
        <v>1</v>
      </c>
      <c r="F153" s="150" t="s">
        <v>185</v>
      </c>
      <c r="H153" s="190">
        <v>0.075</v>
      </c>
      <c r="L153" s="147"/>
      <c r="M153" s="151"/>
      <c r="N153" s="152"/>
      <c r="O153" s="152"/>
      <c r="P153" s="152"/>
      <c r="Q153" s="152"/>
      <c r="R153" s="152"/>
      <c r="S153" s="152"/>
      <c r="T153" s="153"/>
      <c r="AT153" s="149" t="s">
        <v>155</v>
      </c>
      <c r="AU153" s="149" t="s">
        <v>80</v>
      </c>
      <c r="AV153" s="13" t="s">
        <v>80</v>
      </c>
      <c r="AW153" s="13" t="s">
        <v>28</v>
      </c>
      <c r="AX153" s="13" t="s">
        <v>78</v>
      </c>
      <c r="AY153" s="149" t="s">
        <v>147</v>
      </c>
    </row>
    <row r="154" spans="1:65" s="2" customFormat="1" ht="24.2" customHeight="1">
      <c r="A154" s="26"/>
      <c r="B154" s="134"/>
      <c r="C154" s="135" t="s">
        <v>186</v>
      </c>
      <c r="D154" s="135" t="s">
        <v>149</v>
      </c>
      <c r="E154" s="136" t="s">
        <v>187</v>
      </c>
      <c r="F154" s="137" t="s">
        <v>188</v>
      </c>
      <c r="G154" s="138" t="s">
        <v>168</v>
      </c>
      <c r="H154" s="189">
        <v>0.05</v>
      </c>
      <c r="I154" s="139">
        <v>0</v>
      </c>
      <c r="J154" s="139">
        <f>ROUND(I154*H154,2)</f>
        <v>0</v>
      </c>
      <c r="K154" s="140"/>
      <c r="L154" s="27"/>
      <c r="M154" s="141" t="s">
        <v>1</v>
      </c>
      <c r="N154" s="142" t="s">
        <v>36</v>
      </c>
      <c r="O154" s="143">
        <v>18.175</v>
      </c>
      <c r="P154" s="143">
        <f>O154*H154</f>
        <v>0.9087500000000001</v>
      </c>
      <c r="Q154" s="143">
        <v>0.01954</v>
      </c>
      <c r="R154" s="143">
        <f>Q154*H154</f>
        <v>0.000977</v>
      </c>
      <c r="S154" s="143">
        <v>0</v>
      </c>
      <c r="T154" s="144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5" t="s">
        <v>153</v>
      </c>
      <c r="AT154" s="145" t="s">
        <v>149</v>
      </c>
      <c r="AU154" s="145" t="s">
        <v>80</v>
      </c>
      <c r="AY154" s="17" t="s">
        <v>147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7" t="s">
        <v>78</v>
      </c>
      <c r="BK154" s="146">
        <f>ROUND(I154*H154,2)</f>
        <v>0</v>
      </c>
      <c r="BL154" s="17" t="s">
        <v>153</v>
      </c>
      <c r="BM154" s="145" t="s">
        <v>189</v>
      </c>
    </row>
    <row r="155" spans="1:65" s="2" customFormat="1" ht="14.45" customHeight="1">
      <c r="A155" s="26"/>
      <c r="B155" s="134"/>
      <c r="C155" s="154" t="s">
        <v>190</v>
      </c>
      <c r="D155" s="154" t="s">
        <v>191</v>
      </c>
      <c r="E155" s="155" t="s">
        <v>192</v>
      </c>
      <c r="F155" s="156" t="s">
        <v>193</v>
      </c>
      <c r="G155" s="157" t="s">
        <v>168</v>
      </c>
      <c r="H155" s="192">
        <v>0.055</v>
      </c>
      <c r="I155" s="158">
        <v>0</v>
      </c>
      <c r="J155" s="158">
        <f>ROUND(I155*H155,2)</f>
        <v>0</v>
      </c>
      <c r="K155" s="159"/>
      <c r="L155" s="160"/>
      <c r="M155" s="161" t="s">
        <v>1</v>
      </c>
      <c r="N155" s="162" t="s">
        <v>36</v>
      </c>
      <c r="O155" s="143">
        <v>0</v>
      </c>
      <c r="P155" s="143">
        <f>O155*H155</f>
        <v>0</v>
      </c>
      <c r="Q155" s="143">
        <v>1</v>
      </c>
      <c r="R155" s="143">
        <f>Q155*H155</f>
        <v>0.055</v>
      </c>
      <c r="S155" s="143">
        <v>0</v>
      </c>
      <c r="T155" s="144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5" t="s">
        <v>186</v>
      </c>
      <c r="AT155" s="145" t="s">
        <v>191</v>
      </c>
      <c r="AU155" s="145" t="s">
        <v>80</v>
      </c>
      <c r="AY155" s="17" t="s">
        <v>147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7" t="s">
        <v>78</v>
      </c>
      <c r="BK155" s="146">
        <f>ROUND(I155*H155,2)</f>
        <v>0</v>
      </c>
      <c r="BL155" s="17" t="s">
        <v>153</v>
      </c>
      <c r="BM155" s="145" t="s">
        <v>194</v>
      </c>
    </row>
    <row r="156" spans="2:51" s="13" customFormat="1" ht="12">
      <c r="B156" s="147"/>
      <c r="D156" s="148" t="s">
        <v>155</v>
      </c>
      <c r="F156" s="150" t="s">
        <v>195</v>
      </c>
      <c r="H156" s="190">
        <v>0.055</v>
      </c>
      <c r="L156" s="147"/>
      <c r="M156" s="151"/>
      <c r="N156" s="152"/>
      <c r="O156" s="152"/>
      <c r="P156" s="152"/>
      <c r="Q156" s="152"/>
      <c r="R156" s="152"/>
      <c r="S156" s="152"/>
      <c r="T156" s="153"/>
      <c r="AT156" s="149" t="s">
        <v>155</v>
      </c>
      <c r="AU156" s="149" t="s">
        <v>80</v>
      </c>
      <c r="AV156" s="13" t="s">
        <v>80</v>
      </c>
      <c r="AW156" s="13" t="s">
        <v>3</v>
      </c>
      <c r="AX156" s="13" t="s">
        <v>78</v>
      </c>
      <c r="AY156" s="149" t="s">
        <v>147</v>
      </c>
    </row>
    <row r="157" spans="2:63" s="12" customFormat="1" ht="22.9" customHeight="1">
      <c r="B157" s="122"/>
      <c r="D157" s="123" t="s">
        <v>70</v>
      </c>
      <c r="E157" s="132" t="s">
        <v>176</v>
      </c>
      <c r="F157" s="132" t="s">
        <v>196</v>
      </c>
      <c r="H157" s="191"/>
      <c r="J157" s="133">
        <f>BK157</f>
        <v>0</v>
      </c>
      <c r="L157" s="122"/>
      <c r="M157" s="126"/>
      <c r="N157" s="127"/>
      <c r="O157" s="127"/>
      <c r="P157" s="128">
        <f>SUM(P158:P186)</f>
        <v>450.42287799999997</v>
      </c>
      <c r="Q157" s="127"/>
      <c r="R157" s="128">
        <f>SUM(R158:R186)</f>
        <v>30.066368060000002</v>
      </c>
      <c r="S157" s="127"/>
      <c r="T157" s="129">
        <f>SUM(T158:T186)</f>
        <v>0</v>
      </c>
      <c r="AR157" s="123" t="s">
        <v>78</v>
      </c>
      <c r="AT157" s="130" t="s">
        <v>70</v>
      </c>
      <c r="AU157" s="130" t="s">
        <v>78</v>
      </c>
      <c r="AY157" s="123" t="s">
        <v>147</v>
      </c>
      <c r="BK157" s="131">
        <f>SUM(BK158:BK186)</f>
        <v>0</v>
      </c>
    </row>
    <row r="158" spans="1:65" s="2" customFormat="1" ht="24.2" customHeight="1">
      <c r="A158" s="26"/>
      <c r="B158" s="134"/>
      <c r="C158" s="135" t="s">
        <v>197</v>
      </c>
      <c r="D158" s="135" t="s">
        <v>149</v>
      </c>
      <c r="E158" s="136" t="s">
        <v>198</v>
      </c>
      <c r="F158" s="137" t="s">
        <v>199</v>
      </c>
      <c r="G158" s="138" t="s">
        <v>152</v>
      </c>
      <c r="H158" s="189">
        <v>205.96</v>
      </c>
      <c r="I158" s="139">
        <v>0</v>
      </c>
      <c r="J158" s="139">
        <f>ROUND(I158*H158,2)</f>
        <v>0</v>
      </c>
      <c r="K158" s="140"/>
      <c r="L158" s="27"/>
      <c r="M158" s="141" t="s">
        <v>1</v>
      </c>
      <c r="N158" s="142" t="s">
        <v>36</v>
      </c>
      <c r="O158" s="143">
        <v>0.219</v>
      </c>
      <c r="P158" s="143">
        <f>O158*H158</f>
        <v>45.10524</v>
      </c>
      <c r="Q158" s="143">
        <v>0.0051</v>
      </c>
      <c r="R158" s="143">
        <f>Q158*H158</f>
        <v>1.050396</v>
      </c>
      <c r="S158" s="143">
        <v>0</v>
      </c>
      <c r="T158" s="144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5" t="s">
        <v>153</v>
      </c>
      <c r="AT158" s="145" t="s">
        <v>149</v>
      </c>
      <c r="AU158" s="145" t="s">
        <v>80</v>
      </c>
      <c r="AY158" s="17" t="s">
        <v>147</v>
      </c>
      <c r="BE158" s="146">
        <f>IF(N158="základní",J158,0)</f>
        <v>0</v>
      </c>
      <c r="BF158" s="146">
        <f>IF(N158="snížená",J158,0)</f>
        <v>0</v>
      </c>
      <c r="BG158" s="146">
        <f>IF(N158="zákl. přenesená",J158,0)</f>
        <v>0</v>
      </c>
      <c r="BH158" s="146">
        <f>IF(N158="sníž. přenesená",J158,0)</f>
        <v>0</v>
      </c>
      <c r="BI158" s="146">
        <f>IF(N158="nulová",J158,0)</f>
        <v>0</v>
      </c>
      <c r="BJ158" s="17" t="s">
        <v>78</v>
      </c>
      <c r="BK158" s="146">
        <f>ROUND(I158*H158,2)</f>
        <v>0</v>
      </c>
      <c r="BL158" s="17" t="s">
        <v>153</v>
      </c>
      <c r="BM158" s="145" t="s">
        <v>200</v>
      </c>
    </row>
    <row r="159" spans="2:51" s="13" customFormat="1" ht="12">
      <c r="B159" s="147"/>
      <c r="D159" s="148" t="s">
        <v>155</v>
      </c>
      <c r="E159" s="149" t="s">
        <v>1</v>
      </c>
      <c r="F159" s="150" t="s">
        <v>201</v>
      </c>
      <c r="H159" s="190">
        <v>205.96</v>
      </c>
      <c r="L159" s="147"/>
      <c r="M159" s="151"/>
      <c r="N159" s="152"/>
      <c r="O159" s="152"/>
      <c r="P159" s="152"/>
      <c r="Q159" s="152"/>
      <c r="R159" s="152"/>
      <c r="S159" s="152"/>
      <c r="T159" s="153"/>
      <c r="AT159" s="149" t="s">
        <v>155</v>
      </c>
      <c r="AU159" s="149" t="s">
        <v>80</v>
      </c>
      <c r="AV159" s="13" t="s">
        <v>80</v>
      </c>
      <c r="AW159" s="13" t="s">
        <v>28</v>
      </c>
      <c r="AX159" s="13" t="s">
        <v>78</v>
      </c>
      <c r="AY159" s="149" t="s">
        <v>147</v>
      </c>
    </row>
    <row r="160" spans="1:65" s="2" customFormat="1" ht="24.2" customHeight="1">
      <c r="A160" s="26"/>
      <c r="B160" s="134"/>
      <c r="C160" s="135" t="s">
        <v>202</v>
      </c>
      <c r="D160" s="135" t="s">
        <v>149</v>
      </c>
      <c r="E160" s="136" t="s">
        <v>203</v>
      </c>
      <c r="F160" s="137" t="s">
        <v>204</v>
      </c>
      <c r="G160" s="138" t="s">
        <v>152</v>
      </c>
      <c r="H160" s="189">
        <v>35.31</v>
      </c>
      <c r="I160" s="139">
        <v>0</v>
      </c>
      <c r="J160" s="139">
        <f>ROUND(I160*H160,2)</f>
        <v>0</v>
      </c>
      <c r="K160" s="140"/>
      <c r="L160" s="27"/>
      <c r="M160" s="141" t="s">
        <v>1</v>
      </c>
      <c r="N160" s="142" t="s">
        <v>36</v>
      </c>
      <c r="O160" s="143">
        <v>0.104</v>
      </c>
      <c r="P160" s="143">
        <f>O160*H160</f>
        <v>3.67224</v>
      </c>
      <c r="Q160" s="143">
        <v>0.00026</v>
      </c>
      <c r="R160" s="143">
        <f>Q160*H160</f>
        <v>0.0091806</v>
      </c>
      <c r="S160" s="143">
        <v>0</v>
      </c>
      <c r="T160" s="144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5" t="s">
        <v>153</v>
      </c>
      <c r="AT160" s="145" t="s">
        <v>149</v>
      </c>
      <c r="AU160" s="145" t="s">
        <v>80</v>
      </c>
      <c r="AY160" s="17" t="s">
        <v>147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7" t="s">
        <v>78</v>
      </c>
      <c r="BK160" s="146">
        <f>ROUND(I160*H160,2)</f>
        <v>0</v>
      </c>
      <c r="BL160" s="17" t="s">
        <v>153</v>
      </c>
      <c r="BM160" s="145" t="s">
        <v>205</v>
      </c>
    </row>
    <row r="161" spans="1:65" s="2" customFormat="1" ht="24.2" customHeight="1">
      <c r="A161" s="26"/>
      <c r="B161" s="134"/>
      <c r="C161" s="135" t="s">
        <v>206</v>
      </c>
      <c r="D161" s="135" t="s">
        <v>149</v>
      </c>
      <c r="E161" s="136" t="s">
        <v>207</v>
      </c>
      <c r="F161" s="137" t="s">
        <v>208</v>
      </c>
      <c r="G161" s="138" t="s">
        <v>152</v>
      </c>
      <c r="H161" s="189">
        <v>139.187</v>
      </c>
      <c r="I161" s="139">
        <v>0</v>
      </c>
      <c r="J161" s="139">
        <f>ROUND(I161*H161,2)</f>
        <v>0</v>
      </c>
      <c r="K161" s="140"/>
      <c r="L161" s="27"/>
      <c r="M161" s="141" t="s">
        <v>1</v>
      </c>
      <c r="N161" s="142" t="s">
        <v>36</v>
      </c>
      <c r="O161" s="143">
        <v>0.164</v>
      </c>
      <c r="P161" s="143">
        <f>O161*H161</f>
        <v>22.826668</v>
      </c>
      <c r="Q161" s="143">
        <v>0.0052</v>
      </c>
      <c r="R161" s="143">
        <f>Q161*H161</f>
        <v>0.7237724</v>
      </c>
      <c r="S161" s="143">
        <v>0</v>
      </c>
      <c r="T161" s="144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5" t="s">
        <v>153</v>
      </c>
      <c r="AT161" s="145" t="s">
        <v>149</v>
      </c>
      <c r="AU161" s="145" t="s">
        <v>80</v>
      </c>
      <c r="AY161" s="17" t="s">
        <v>147</v>
      </c>
      <c r="BE161" s="146">
        <f>IF(N161="základní",J161,0)</f>
        <v>0</v>
      </c>
      <c r="BF161" s="146">
        <f>IF(N161="snížená",J161,0)</f>
        <v>0</v>
      </c>
      <c r="BG161" s="146">
        <f>IF(N161="zákl. přenesená",J161,0)</f>
        <v>0</v>
      </c>
      <c r="BH161" s="146">
        <f>IF(N161="sníž. přenesená",J161,0)</f>
        <v>0</v>
      </c>
      <c r="BI161" s="146">
        <f>IF(N161="nulová",J161,0)</f>
        <v>0</v>
      </c>
      <c r="BJ161" s="17" t="s">
        <v>78</v>
      </c>
      <c r="BK161" s="146">
        <f>ROUND(I161*H161,2)</f>
        <v>0</v>
      </c>
      <c r="BL161" s="17" t="s">
        <v>153</v>
      </c>
      <c r="BM161" s="145" t="s">
        <v>209</v>
      </c>
    </row>
    <row r="162" spans="2:51" s="13" customFormat="1" ht="12">
      <c r="B162" s="147"/>
      <c r="D162" s="148" t="s">
        <v>155</v>
      </c>
      <c r="E162" s="149" t="s">
        <v>1</v>
      </c>
      <c r="F162" s="150" t="s">
        <v>210</v>
      </c>
      <c r="H162" s="190">
        <v>139.187</v>
      </c>
      <c r="L162" s="147"/>
      <c r="M162" s="151"/>
      <c r="N162" s="152"/>
      <c r="O162" s="152"/>
      <c r="P162" s="152"/>
      <c r="Q162" s="152"/>
      <c r="R162" s="152"/>
      <c r="S162" s="152"/>
      <c r="T162" s="153"/>
      <c r="AT162" s="149" t="s">
        <v>155</v>
      </c>
      <c r="AU162" s="149" t="s">
        <v>80</v>
      </c>
      <c r="AV162" s="13" t="s">
        <v>80</v>
      </c>
      <c r="AW162" s="13" t="s">
        <v>28</v>
      </c>
      <c r="AX162" s="13" t="s">
        <v>78</v>
      </c>
      <c r="AY162" s="149" t="s">
        <v>147</v>
      </c>
    </row>
    <row r="163" spans="1:65" s="2" customFormat="1" ht="24.2" customHeight="1">
      <c r="A163" s="26"/>
      <c r="B163" s="134"/>
      <c r="C163" s="135" t="s">
        <v>211</v>
      </c>
      <c r="D163" s="135" t="s">
        <v>149</v>
      </c>
      <c r="E163" s="136" t="s">
        <v>212</v>
      </c>
      <c r="F163" s="137" t="s">
        <v>213</v>
      </c>
      <c r="G163" s="138" t="s">
        <v>152</v>
      </c>
      <c r="H163" s="189">
        <v>35.31</v>
      </c>
      <c r="I163" s="139">
        <v>0</v>
      </c>
      <c r="J163" s="139">
        <f>ROUND(I163*H163,2)</f>
        <v>0</v>
      </c>
      <c r="K163" s="140"/>
      <c r="L163" s="27"/>
      <c r="M163" s="141" t="s">
        <v>1</v>
      </c>
      <c r="N163" s="142" t="s">
        <v>36</v>
      </c>
      <c r="O163" s="143">
        <v>0.39</v>
      </c>
      <c r="P163" s="143">
        <f>O163*H163</f>
        <v>13.770900000000001</v>
      </c>
      <c r="Q163" s="143">
        <v>0.0154</v>
      </c>
      <c r="R163" s="143">
        <f>Q163*H163</f>
        <v>0.5437740000000001</v>
      </c>
      <c r="S163" s="143">
        <v>0</v>
      </c>
      <c r="T163" s="144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5" t="s">
        <v>153</v>
      </c>
      <c r="AT163" s="145" t="s">
        <v>149</v>
      </c>
      <c r="AU163" s="145" t="s">
        <v>80</v>
      </c>
      <c r="AY163" s="17" t="s">
        <v>147</v>
      </c>
      <c r="BE163" s="146">
        <f>IF(N163="základní",J163,0)</f>
        <v>0</v>
      </c>
      <c r="BF163" s="146">
        <f>IF(N163="snížená",J163,0)</f>
        <v>0</v>
      </c>
      <c r="BG163" s="146">
        <f>IF(N163="zákl. přenesená",J163,0)</f>
        <v>0</v>
      </c>
      <c r="BH163" s="146">
        <f>IF(N163="sníž. přenesená",J163,0)</f>
        <v>0</v>
      </c>
      <c r="BI163" s="146">
        <f>IF(N163="nulová",J163,0)</f>
        <v>0</v>
      </c>
      <c r="BJ163" s="17" t="s">
        <v>78</v>
      </c>
      <c r="BK163" s="146">
        <f>ROUND(I163*H163,2)</f>
        <v>0</v>
      </c>
      <c r="BL163" s="17" t="s">
        <v>153</v>
      </c>
      <c r="BM163" s="145" t="s">
        <v>214</v>
      </c>
    </row>
    <row r="164" spans="2:51" s="13" customFormat="1" ht="12">
      <c r="B164" s="147"/>
      <c r="D164" s="148" t="s">
        <v>155</v>
      </c>
      <c r="E164" s="149" t="s">
        <v>1</v>
      </c>
      <c r="F164" s="150" t="s">
        <v>215</v>
      </c>
      <c r="H164" s="190">
        <v>35.31</v>
      </c>
      <c r="L164" s="147"/>
      <c r="M164" s="151"/>
      <c r="N164" s="152"/>
      <c r="O164" s="152"/>
      <c r="P164" s="152"/>
      <c r="Q164" s="152"/>
      <c r="R164" s="152"/>
      <c r="S164" s="152"/>
      <c r="T164" s="153"/>
      <c r="AT164" s="149" t="s">
        <v>155</v>
      </c>
      <c r="AU164" s="149" t="s">
        <v>80</v>
      </c>
      <c r="AV164" s="13" t="s">
        <v>80</v>
      </c>
      <c r="AW164" s="13" t="s">
        <v>28</v>
      </c>
      <c r="AX164" s="13" t="s">
        <v>78</v>
      </c>
      <c r="AY164" s="149" t="s">
        <v>147</v>
      </c>
    </row>
    <row r="165" spans="1:65" s="2" customFormat="1" ht="24.2" customHeight="1">
      <c r="A165" s="26"/>
      <c r="B165" s="134"/>
      <c r="C165" s="135" t="s">
        <v>216</v>
      </c>
      <c r="D165" s="135" t="s">
        <v>149</v>
      </c>
      <c r="E165" s="136" t="s">
        <v>217</v>
      </c>
      <c r="F165" s="137" t="s">
        <v>218</v>
      </c>
      <c r="G165" s="138" t="s">
        <v>152</v>
      </c>
      <c r="H165" s="189">
        <v>127.9</v>
      </c>
      <c r="I165" s="139">
        <v>0</v>
      </c>
      <c r="J165" s="139">
        <f>ROUND(I165*H165,2)</f>
        <v>0</v>
      </c>
      <c r="K165" s="140"/>
      <c r="L165" s="27"/>
      <c r="M165" s="141" t="s">
        <v>1</v>
      </c>
      <c r="N165" s="142" t="s">
        <v>36</v>
      </c>
      <c r="O165" s="143">
        <v>0.087</v>
      </c>
      <c r="P165" s="143">
        <f>O165*H165</f>
        <v>11.1273</v>
      </c>
      <c r="Q165" s="143">
        <v>0.00735</v>
      </c>
      <c r="R165" s="143">
        <f>Q165*H165</f>
        <v>0.940065</v>
      </c>
      <c r="S165" s="143">
        <v>0</v>
      </c>
      <c r="T165" s="144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5" t="s">
        <v>153</v>
      </c>
      <c r="AT165" s="145" t="s">
        <v>149</v>
      </c>
      <c r="AU165" s="145" t="s">
        <v>80</v>
      </c>
      <c r="AY165" s="17" t="s">
        <v>147</v>
      </c>
      <c r="BE165" s="146">
        <f>IF(N165="základní",J165,0)</f>
        <v>0</v>
      </c>
      <c r="BF165" s="146">
        <f>IF(N165="snížená",J165,0)</f>
        <v>0</v>
      </c>
      <c r="BG165" s="146">
        <f>IF(N165="zákl. přenesená",J165,0)</f>
        <v>0</v>
      </c>
      <c r="BH165" s="146">
        <f>IF(N165="sníž. přenesená",J165,0)</f>
        <v>0</v>
      </c>
      <c r="BI165" s="146">
        <f>IF(N165="nulová",J165,0)</f>
        <v>0</v>
      </c>
      <c r="BJ165" s="17" t="s">
        <v>78</v>
      </c>
      <c r="BK165" s="146">
        <f>ROUND(I165*H165,2)</f>
        <v>0</v>
      </c>
      <c r="BL165" s="17" t="s">
        <v>153</v>
      </c>
      <c r="BM165" s="145" t="s">
        <v>219</v>
      </c>
    </row>
    <row r="166" spans="2:51" s="13" customFormat="1" ht="12">
      <c r="B166" s="147"/>
      <c r="D166" s="148" t="s">
        <v>155</v>
      </c>
      <c r="E166" s="149" t="s">
        <v>1</v>
      </c>
      <c r="F166" s="150" t="s">
        <v>220</v>
      </c>
      <c r="H166" s="190">
        <v>127.9</v>
      </c>
      <c r="L166" s="147"/>
      <c r="M166" s="151"/>
      <c r="N166" s="152"/>
      <c r="O166" s="152"/>
      <c r="P166" s="152"/>
      <c r="Q166" s="152"/>
      <c r="R166" s="152"/>
      <c r="S166" s="152"/>
      <c r="T166" s="153"/>
      <c r="AT166" s="149" t="s">
        <v>155</v>
      </c>
      <c r="AU166" s="149" t="s">
        <v>80</v>
      </c>
      <c r="AV166" s="13" t="s">
        <v>80</v>
      </c>
      <c r="AW166" s="13" t="s">
        <v>28</v>
      </c>
      <c r="AX166" s="13" t="s">
        <v>78</v>
      </c>
      <c r="AY166" s="149" t="s">
        <v>147</v>
      </c>
    </row>
    <row r="167" spans="1:65" s="2" customFormat="1" ht="24.2" customHeight="1">
      <c r="A167" s="26"/>
      <c r="B167" s="134"/>
      <c r="C167" s="135" t="s">
        <v>8</v>
      </c>
      <c r="D167" s="135" t="s">
        <v>149</v>
      </c>
      <c r="E167" s="136" t="s">
        <v>221</v>
      </c>
      <c r="F167" s="137" t="s">
        <v>222</v>
      </c>
      <c r="G167" s="138" t="s">
        <v>152</v>
      </c>
      <c r="H167" s="189">
        <v>247.2</v>
      </c>
      <c r="I167" s="139">
        <v>0</v>
      </c>
      <c r="J167" s="139">
        <f>ROUND(I167*H167,2)</f>
        <v>0</v>
      </c>
      <c r="K167" s="140"/>
      <c r="L167" s="27"/>
      <c r="M167" s="141" t="s">
        <v>1</v>
      </c>
      <c r="N167" s="142" t="s">
        <v>36</v>
      </c>
      <c r="O167" s="143">
        <v>0.33</v>
      </c>
      <c r="P167" s="143">
        <f>O167*H167</f>
        <v>81.576</v>
      </c>
      <c r="Q167" s="143">
        <v>0.00438</v>
      </c>
      <c r="R167" s="143">
        <f>Q167*H167</f>
        <v>1.082736</v>
      </c>
      <c r="S167" s="143">
        <v>0</v>
      </c>
      <c r="T167" s="144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5" t="s">
        <v>153</v>
      </c>
      <c r="AT167" s="145" t="s">
        <v>149</v>
      </c>
      <c r="AU167" s="145" t="s">
        <v>80</v>
      </c>
      <c r="AY167" s="17" t="s">
        <v>147</v>
      </c>
      <c r="BE167" s="146">
        <f>IF(N167="základní",J167,0)</f>
        <v>0</v>
      </c>
      <c r="BF167" s="146">
        <f>IF(N167="snížená",J167,0)</f>
        <v>0</v>
      </c>
      <c r="BG167" s="146">
        <f>IF(N167="zákl. přenesená",J167,0)</f>
        <v>0</v>
      </c>
      <c r="BH167" s="146">
        <f>IF(N167="sníž. přenesená",J167,0)</f>
        <v>0</v>
      </c>
      <c r="BI167" s="146">
        <f>IF(N167="nulová",J167,0)</f>
        <v>0</v>
      </c>
      <c r="BJ167" s="17" t="s">
        <v>78</v>
      </c>
      <c r="BK167" s="146">
        <f>ROUND(I167*H167,2)</f>
        <v>0</v>
      </c>
      <c r="BL167" s="17" t="s">
        <v>153</v>
      </c>
      <c r="BM167" s="145" t="s">
        <v>223</v>
      </c>
    </row>
    <row r="168" spans="1:65" s="2" customFormat="1" ht="24.2" customHeight="1">
      <c r="A168" s="26"/>
      <c r="B168" s="134"/>
      <c r="C168" s="135" t="s">
        <v>224</v>
      </c>
      <c r="D168" s="135" t="s">
        <v>149</v>
      </c>
      <c r="E168" s="136" t="s">
        <v>225</v>
      </c>
      <c r="F168" s="137" t="s">
        <v>226</v>
      </c>
      <c r="G168" s="138" t="s">
        <v>152</v>
      </c>
      <c r="H168" s="189">
        <v>247.2</v>
      </c>
      <c r="I168" s="139">
        <v>0</v>
      </c>
      <c r="J168" s="139">
        <f>ROUND(I168*H168,2)</f>
        <v>0</v>
      </c>
      <c r="K168" s="140"/>
      <c r="L168" s="27"/>
      <c r="M168" s="141" t="s">
        <v>1</v>
      </c>
      <c r="N168" s="142" t="s">
        <v>36</v>
      </c>
      <c r="O168" s="143">
        <v>0.38</v>
      </c>
      <c r="P168" s="143">
        <f>O168*H168</f>
        <v>93.93599999999999</v>
      </c>
      <c r="Q168" s="143">
        <v>0.0231</v>
      </c>
      <c r="R168" s="143">
        <f>Q168*H168</f>
        <v>5.710319999999999</v>
      </c>
      <c r="S168" s="143">
        <v>0</v>
      </c>
      <c r="T168" s="144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5" t="s">
        <v>153</v>
      </c>
      <c r="AT168" s="145" t="s">
        <v>149</v>
      </c>
      <c r="AU168" s="145" t="s">
        <v>80</v>
      </c>
      <c r="AY168" s="17" t="s">
        <v>147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7" t="s">
        <v>78</v>
      </c>
      <c r="BK168" s="146">
        <f>ROUND(I168*H168,2)</f>
        <v>0</v>
      </c>
      <c r="BL168" s="17" t="s">
        <v>153</v>
      </c>
      <c r="BM168" s="145" t="s">
        <v>227</v>
      </c>
    </row>
    <row r="169" spans="2:51" s="13" customFormat="1" ht="12">
      <c r="B169" s="147"/>
      <c r="D169" s="148" t="s">
        <v>155</v>
      </c>
      <c r="E169" s="149" t="s">
        <v>1</v>
      </c>
      <c r="F169" s="150" t="s">
        <v>228</v>
      </c>
      <c r="H169" s="190">
        <v>247.2</v>
      </c>
      <c r="L169" s="147"/>
      <c r="M169" s="151"/>
      <c r="N169" s="152"/>
      <c r="O169" s="152"/>
      <c r="P169" s="152"/>
      <c r="Q169" s="152"/>
      <c r="R169" s="152"/>
      <c r="S169" s="152"/>
      <c r="T169" s="153"/>
      <c r="AT169" s="149" t="s">
        <v>155</v>
      </c>
      <c r="AU169" s="149" t="s">
        <v>80</v>
      </c>
      <c r="AV169" s="13" t="s">
        <v>80</v>
      </c>
      <c r="AW169" s="13" t="s">
        <v>28</v>
      </c>
      <c r="AX169" s="13" t="s">
        <v>78</v>
      </c>
      <c r="AY169" s="149" t="s">
        <v>147</v>
      </c>
    </row>
    <row r="170" spans="1:65" s="2" customFormat="1" ht="24.2" customHeight="1">
      <c r="A170" s="26"/>
      <c r="B170" s="134"/>
      <c r="C170" s="135" t="s">
        <v>229</v>
      </c>
      <c r="D170" s="135" t="s">
        <v>149</v>
      </c>
      <c r="E170" s="136" t="s">
        <v>230</v>
      </c>
      <c r="F170" s="137" t="s">
        <v>231</v>
      </c>
      <c r="G170" s="138" t="s">
        <v>152</v>
      </c>
      <c r="H170" s="189">
        <v>127.9</v>
      </c>
      <c r="I170" s="139">
        <v>0</v>
      </c>
      <c r="J170" s="139">
        <f>ROUND(I170*H170,2)</f>
        <v>0</v>
      </c>
      <c r="K170" s="140"/>
      <c r="L170" s="27"/>
      <c r="M170" s="141" t="s">
        <v>1</v>
      </c>
      <c r="N170" s="142" t="s">
        <v>36</v>
      </c>
      <c r="O170" s="143">
        <v>0.42</v>
      </c>
      <c r="P170" s="143">
        <f>O170*H170</f>
        <v>53.718</v>
      </c>
      <c r="Q170" s="143">
        <v>0.0315</v>
      </c>
      <c r="R170" s="143">
        <f>Q170*H170</f>
        <v>4.02885</v>
      </c>
      <c r="S170" s="143">
        <v>0</v>
      </c>
      <c r="T170" s="144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5" t="s">
        <v>153</v>
      </c>
      <c r="AT170" s="145" t="s">
        <v>149</v>
      </c>
      <c r="AU170" s="145" t="s">
        <v>80</v>
      </c>
      <c r="AY170" s="17" t="s">
        <v>147</v>
      </c>
      <c r="BE170" s="146">
        <f>IF(N170="základní",J170,0)</f>
        <v>0</v>
      </c>
      <c r="BF170" s="146">
        <f>IF(N170="snížená",J170,0)</f>
        <v>0</v>
      </c>
      <c r="BG170" s="146">
        <f>IF(N170="zákl. přenesená",J170,0)</f>
        <v>0</v>
      </c>
      <c r="BH170" s="146">
        <f>IF(N170="sníž. přenesená",J170,0)</f>
        <v>0</v>
      </c>
      <c r="BI170" s="146">
        <f>IF(N170="nulová",J170,0)</f>
        <v>0</v>
      </c>
      <c r="BJ170" s="17" t="s">
        <v>78</v>
      </c>
      <c r="BK170" s="146">
        <f>ROUND(I170*H170,2)</f>
        <v>0</v>
      </c>
      <c r="BL170" s="17" t="s">
        <v>153</v>
      </c>
      <c r="BM170" s="145" t="s">
        <v>232</v>
      </c>
    </row>
    <row r="171" spans="1:65" s="2" customFormat="1" ht="24.2" customHeight="1">
      <c r="A171" s="26"/>
      <c r="B171" s="134"/>
      <c r="C171" s="135" t="s">
        <v>233</v>
      </c>
      <c r="D171" s="135" t="s">
        <v>149</v>
      </c>
      <c r="E171" s="136" t="s">
        <v>234</v>
      </c>
      <c r="F171" s="137" t="s">
        <v>235</v>
      </c>
      <c r="G171" s="138" t="s">
        <v>152</v>
      </c>
      <c r="H171" s="189">
        <v>1.1</v>
      </c>
      <c r="I171" s="139">
        <v>0</v>
      </c>
      <c r="J171" s="139">
        <f>ROUND(I171*H171,2)</f>
        <v>0</v>
      </c>
      <c r="K171" s="140"/>
      <c r="L171" s="27"/>
      <c r="M171" s="141" t="s">
        <v>1</v>
      </c>
      <c r="N171" s="142" t="s">
        <v>36</v>
      </c>
      <c r="O171" s="143">
        <v>0.57</v>
      </c>
      <c r="P171" s="143">
        <f>O171*H171</f>
        <v>0.627</v>
      </c>
      <c r="Q171" s="143">
        <v>0.0352</v>
      </c>
      <c r="R171" s="143">
        <f>Q171*H171</f>
        <v>0.038720000000000004</v>
      </c>
      <c r="S171" s="143">
        <v>0</v>
      </c>
      <c r="T171" s="144">
        <f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5" t="s">
        <v>153</v>
      </c>
      <c r="AT171" s="145" t="s">
        <v>149</v>
      </c>
      <c r="AU171" s="145" t="s">
        <v>80</v>
      </c>
      <c r="AY171" s="17" t="s">
        <v>147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17" t="s">
        <v>78</v>
      </c>
      <c r="BK171" s="146">
        <f>ROUND(I171*H171,2)</f>
        <v>0</v>
      </c>
      <c r="BL171" s="17" t="s">
        <v>153</v>
      </c>
      <c r="BM171" s="145" t="s">
        <v>236</v>
      </c>
    </row>
    <row r="172" spans="2:51" s="14" customFormat="1" ht="12">
      <c r="B172" s="163"/>
      <c r="D172" s="148" t="s">
        <v>155</v>
      </c>
      <c r="E172" s="164" t="s">
        <v>1</v>
      </c>
      <c r="F172" s="165" t="s">
        <v>237</v>
      </c>
      <c r="H172" s="193" t="s">
        <v>1</v>
      </c>
      <c r="L172" s="163"/>
      <c r="M172" s="166"/>
      <c r="N172" s="167"/>
      <c r="O172" s="167"/>
      <c r="P172" s="167"/>
      <c r="Q172" s="167"/>
      <c r="R172" s="167"/>
      <c r="S172" s="167"/>
      <c r="T172" s="168"/>
      <c r="AT172" s="164" t="s">
        <v>155</v>
      </c>
      <c r="AU172" s="164" t="s">
        <v>80</v>
      </c>
      <c r="AV172" s="14" t="s">
        <v>78</v>
      </c>
      <c r="AW172" s="14" t="s">
        <v>28</v>
      </c>
      <c r="AX172" s="14" t="s">
        <v>71</v>
      </c>
      <c r="AY172" s="164" t="s">
        <v>147</v>
      </c>
    </row>
    <row r="173" spans="2:51" s="13" customFormat="1" ht="12">
      <c r="B173" s="147"/>
      <c r="D173" s="148" t="s">
        <v>155</v>
      </c>
      <c r="E173" s="149" t="s">
        <v>1</v>
      </c>
      <c r="F173" s="150" t="s">
        <v>238</v>
      </c>
      <c r="H173" s="190">
        <v>1.1</v>
      </c>
      <c r="L173" s="147"/>
      <c r="M173" s="151"/>
      <c r="N173" s="152"/>
      <c r="O173" s="152"/>
      <c r="P173" s="152"/>
      <c r="Q173" s="152"/>
      <c r="R173" s="152"/>
      <c r="S173" s="152"/>
      <c r="T173" s="153"/>
      <c r="AT173" s="149" t="s">
        <v>155</v>
      </c>
      <c r="AU173" s="149" t="s">
        <v>80</v>
      </c>
      <c r="AV173" s="13" t="s">
        <v>80</v>
      </c>
      <c r="AW173" s="13" t="s">
        <v>28</v>
      </c>
      <c r="AX173" s="13" t="s">
        <v>78</v>
      </c>
      <c r="AY173" s="149" t="s">
        <v>147</v>
      </c>
    </row>
    <row r="174" spans="1:65" s="2" customFormat="1" ht="24.2" customHeight="1">
      <c r="A174" s="26"/>
      <c r="B174" s="134"/>
      <c r="C174" s="135" t="s">
        <v>239</v>
      </c>
      <c r="D174" s="135" t="s">
        <v>149</v>
      </c>
      <c r="E174" s="136" t="s">
        <v>240</v>
      </c>
      <c r="F174" s="137" t="s">
        <v>241</v>
      </c>
      <c r="G174" s="138" t="s">
        <v>152</v>
      </c>
      <c r="H174" s="189">
        <v>40.36</v>
      </c>
      <c r="I174" s="139">
        <v>0</v>
      </c>
      <c r="J174" s="139">
        <f>ROUND(I174*H174,2)</f>
        <v>0</v>
      </c>
      <c r="K174" s="140"/>
      <c r="L174" s="27"/>
      <c r="M174" s="141" t="s">
        <v>1</v>
      </c>
      <c r="N174" s="142" t="s">
        <v>36</v>
      </c>
      <c r="O174" s="143">
        <v>0.294</v>
      </c>
      <c r="P174" s="143">
        <f>O174*H174</f>
        <v>11.865839999999999</v>
      </c>
      <c r="Q174" s="143">
        <v>0.00628</v>
      </c>
      <c r="R174" s="143">
        <f>Q174*H174</f>
        <v>0.2534608</v>
      </c>
      <c r="S174" s="143">
        <v>0</v>
      </c>
      <c r="T174" s="144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5" t="s">
        <v>153</v>
      </c>
      <c r="AT174" s="145" t="s">
        <v>149</v>
      </c>
      <c r="AU174" s="145" t="s">
        <v>80</v>
      </c>
      <c r="AY174" s="17" t="s">
        <v>147</v>
      </c>
      <c r="BE174" s="146">
        <f>IF(N174="základní",J174,0)</f>
        <v>0</v>
      </c>
      <c r="BF174" s="146">
        <f>IF(N174="snížená",J174,0)</f>
        <v>0</v>
      </c>
      <c r="BG174" s="146">
        <f>IF(N174="zákl. přenesená",J174,0)</f>
        <v>0</v>
      </c>
      <c r="BH174" s="146">
        <f>IF(N174="sníž. přenesená",J174,0)</f>
        <v>0</v>
      </c>
      <c r="BI174" s="146">
        <f>IF(N174="nulová",J174,0)</f>
        <v>0</v>
      </c>
      <c r="BJ174" s="17" t="s">
        <v>78</v>
      </c>
      <c r="BK174" s="146">
        <f>ROUND(I174*H174,2)</f>
        <v>0</v>
      </c>
      <c r="BL174" s="17" t="s">
        <v>153</v>
      </c>
      <c r="BM174" s="145" t="s">
        <v>242</v>
      </c>
    </row>
    <row r="175" spans="2:51" s="13" customFormat="1" ht="12">
      <c r="B175" s="147"/>
      <c r="D175" s="148" t="s">
        <v>155</v>
      </c>
      <c r="E175" s="149" t="s">
        <v>1</v>
      </c>
      <c r="F175" s="150" t="s">
        <v>243</v>
      </c>
      <c r="H175" s="190">
        <v>40.36</v>
      </c>
      <c r="L175" s="147"/>
      <c r="M175" s="151"/>
      <c r="N175" s="152"/>
      <c r="O175" s="152"/>
      <c r="P175" s="152"/>
      <c r="Q175" s="152"/>
      <c r="R175" s="152"/>
      <c r="S175" s="152"/>
      <c r="T175" s="153"/>
      <c r="AT175" s="149" t="s">
        <v>155</v>
      </c>
      <c r="AU175" s="149" t="s">
        <v>80</v>
      </c>
      <c r="AV175" s="13" t="s">
        <v>80</v>
      </c>
      <c r="AW175" s="13" t="s">
        <v>28</v>
      </c>
      <c r="AX175" s="13" t="s">
        <v>78</v>
      </c>
      <c r="AY175" s="149" t="s">
        <v>147</v>
      </c>
    </row>
    <row r="176" spans="1:65" s="2" customFormat="1" ht="24.2" customHeight="1">
      <c r="A176" s="26"/>
      <c r="B176" s="134"/>
      <c r="C176" s="135" t="s">
        <v>244</v>
      </c>
      <c r="D176" s="135" t="s">
        <v>149</v>
      </c>
      <c r="E176" s="136" t="s">
        <v>245</v>
      </c>
      <c r="F176" s="137" t="s">
        <v>246</v>
      </c>
      <c r="G176" s="138" t="s">
        <v>152</v>
      </c>
      <c r="H176" s="189">
        <v>206.84</v>
      </c>
      <c r="I176" s="139">
        <v>0</v>
      </c>
      <c r="J176" s="139">
        <f>ROUND(I176*H176,2)</f>
        <v>0</v>
      </c>
      <c r="K176" s="140"/>
      <c r="L176" s="27"/>
      <c r="M176" s="141" t="s">
        <v>1</v>
      </c>
      <c r="N176" s="142" t="s">
        <v>36</v>
      </c>
      <c r="O176" s="143">
        <v>0.245</v>
      </c>
      <c r="P176" s="143">
        <f>O176*H176</f>
        <v>50.6758</v>
      </c>
      <c r="Q176" s="143">
        <v>0.00348</v>
      </c>
      <c r="R176" s="143">
        <f>Q176*H176</f>
        <v>0.7198032</v>
      </c>
      <c r="S176" s="143">
        <v>0</v>
      </c>
      <c r="T176" s="144">
        <f>S176*H176</f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45" t="s">
        <v>153</v>
      </c>
      <c r="AT176" s="145" t="s">
        <v>149</v>
      </c>
      <c r="AU176" s="145" t="s">
        <v>80</v>
      </c>
      <c r="AY176" s="17" t="s">
        <v>147</v>
      </c>
      <c r="BE176" s="146">
        <f>IF(N176="základní",J176,0)</f>
        <v>0</v>
      </c>
      <c r="BF176" s="146">
        <f>IF(N176="snížená",J176,0)</f>
        <v>0</v>
      </c>
      <c r="BG176" s="146">
        <f>IF(N176="zákl. přenesená",J176,0)</f>
        <v>0</v>
      </c>
      <c r="BH176" s="146">
        <f>IF(N176="sníž. přenesená",J176,0)</f>
        <v>0</v>
      </c>
      <c r="BI176" s="146">
        <f>IF(N176="nulová",J176,0)</f>
        <v>0</v>
      </c>
      <c r="BJ176" s="17" t="s">
        <v>78</v>
      </c>
      <c r="BK176" s="146">
        <f>ROUND(I176*H176,2)</f>
        <v>0</v>
      </c>
      <c r="BL176" s="17" t="s">
        <v>153</v>
      </c>
      <c r="BM176" s="145" t="s">
        <v>247</v>
      </c>
    </row>
    <row r="177" spans="2:51" s="13" customFormat="1" ht="12">
      <c r="B177" s="147"/>
      <c r="D177" s="148" t="s">
        <v>155</v>
      </c>
      <c r="E177" s="149" t="s">
        <v>1</v>
      </c>
      <c r="F177" s="150" t="s">
        <v>248</v>
      </c>
      <c r="H177" s="190">
        <v>206.84</v>
      </c>
      <c r="L177" s="147"/>
      <c r="M177" s="151"/>
      <c r="N177" s="152"/>
      <c r="O177" s="152"/>
      <c r="P177" s="152"/>
      <c r="Q177" s="152"/>
      <c r="R177" s="152"/>
      <c r="S177" s="152"/>
      <c r="T177" s="153"/>
      <c r="AT177" s="149" t="s">
        <v>155</v>
      </c>
      <c r="AU177" s="149" t="s">
        <v>80</v>
      </c>
      <c r="AV177" s="13" t="s">
        <v>80</v>
      </c>
      <c r="AW177" s="13" t="s">
        <v>28</v>
      </c>
      <c r="AX177" s="13" t="s">
        <v>78</v>
      </c>
      <c r="AY177" s="149" t="s">
        <v>147</v>
      </c>
    </row>
    <row r="178" spans="1:65" s="2" customFormat="1" ht="14.45" customHeight="1">
      <c r="A178" s="26"/>
      <c r="B178" s="134"/>
      <c r="C178" s="135" t="s">
        <v>7</v>
      </c>
      <c r="D178" s="135" t="s">
        <v>149</v>
      </c>
      <c r="E178" s="136" t="s">
        <v>249</v>
      </c>
      <c r="F178" s="137" t="s">
        <v>250</v>
      </c>
      <c r="G178" s="138" t="s">
        <v>152</v>
      </c>
      <c r="H178" s="189">
        <v>214.15</v>
      </c>
      <c r="I178" s="139">
        <v>0</v>
      </c>
      <c r="J178" s="139">
        <f>ROUND(I178*H178,2)</f>
        <v>0</v>
      </c>
      <c r="K178" s="140"/>
      <c r="L178" s="27"/>
      <c r="M178" s="141" t="s">
        <v>1</v>
      </c>
      <c r="N178" s="142" t="s">
        <v>36</v>
      </c>
      <c r="O178" s="143">
        <v>0.14</v>
      </c>
      <c r="P178" s="143">
        <f>O178*H178</f>
        <v>29.981000000000005</v>
      </c>
      <c r="Q178" s="143">
        <v>0</v>
      </c>
      <c r="R178" s="143">
        <f>Q178*H178</f>
        <v>0</v>
      </c>
      <c r="S178" s="143">
        <v>0</v>
      </c>
      <c r="T178" s="144">
        <f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45" t="s">
        <v>153</v>
      </c>
      <c r="AT178" s="145" t="s">
        <v>149</v>
      </c>
      <c r="AU178" s="145" t="s">
        <v>80</v>
      </c>
      <c r="AY178" s="17" t="s">
        <v>147</v>
      </c>
      <c r="BE178" s="146">
        <f>IF(N178="základní",J178,0)</f>
        <v>0</v>
      </c>
      <c r="BF178" s="146">
        <f>IF(N178="snížená",J178,0)</f>
        <v>0</v>
      </c>
      <c r="BG178" s="146">
        <f>IF(N178="zákl. přenesená",J178,0)</f>
        <v>0</v>
      </c>
      <c r="BH178" s="146">
        <f>IF(N178="sníž. přenesená",J178,0)</f>
        <v>0</v>
      </c>
      <c r="BI178" s="146">
        <f>IF(N178="nulová",J178,0)</f>
        <v>0</v>
      </c>
      <c r="BJ178" s="17" t="s">
        <v>78</v>
      </c>
      <c r="BK178" s="146">
        <f>ROUND(I178*H178,2)</f>
        <v>0</v>
      </c>
      <c r="BL178" s="17" t="s">
        <v>153</v>
      </c>
      <c r="BM178" s="145" t="s">
        <v>251</v>
      </c>
    </row>
    <row r="179" spans="2:51" s="13" customFormat="1" ht="12">
      <c r="B179" s="147"/>
      <c r="D179" s="148" t="s">
        <v>155</v>
      </c>
      <c r="E179" s="149" t="s">
        <v>1</v>
      </c>
      <c r="F179" s="150" t="s">
        <v>252</v>
      </c>
      <c r="H179" s="190">
        <v>214.15</v>
      </c>
      <c r="L179" s="147"/>
      <c r="M179" s="151"/>
      <c r="N179" s="152"/>
      <c r="O179" s="152"/>
      <c r="P179" s="152"/>
      <c r="Q179" s="152"/>
      <c r="R179" s="152"/>
      <c r="S179" s="152"/>
      <c r="T179" s="153"/>
      <c r="AT179" s="149" t="s">
        <v>155</v>
      </c>
      <c r="AU179" s="149" t="s">
        <v>80</v>
      </c>
      <c r="AV179" s="13" t="s">
        <v>80</v>
      </c>
      <c r="AW179" s="13" t="s">
        <v>28</v>
      </c>
      <c r="AX179" s="13" t="s">
        <v>78</v>
      </c>
      <c r="AY179" s="149" t="s">
        <v>147</v>
      </c>
    </row>
    <row r="180" spans="1:65" s="2" customFormat="1" ht="24.2" customHeight="1">
      <c r="A180" s="26"/>
      <c r="B180" s="134"/>
      <c r="C180" s="135" t="s">
        <v>253</v>
      </c>
      <c r="D180" s="135" t="s">
        <v>149</v>
      </c>
      <c r="E180" s="136" t="s">
        <v>254</v>
      </c>
      <c r="F180" s="137" t="s">
        <v>255</v>
      </c>
      <c r="G180" s="138" t="s">
        <v>152</v>
      </c>
      <c r="H180" s="189">
        <v>3.663</v>
      </c>
      <c r="I180" s="139">
        <v>0</v>
      </c>
      <c r="J180" s="139">
        <f>ROUND(I180*H180,2)</f>
        <v>0</v>
      </c>
      <c r="K180" s="140"/>
      <c r="L180" s="27"/>
      <c r="M180" s="141" t="s">
        <v>1</v>
      </c>
      <c r="N180" s="142" t="s">
        <v>36</v>
      </c>
      <c r="O180" s="143">
        <v>0.54</v>
      </c>
      <c r="P180" s="143">
        <f>O180*H180</f>
        <v>1.9780200000000001</v>
      </c>
      <c r="Q180" s="143">
        <v>0.07102</v>
      </c>
      <c r="R180" s="143">
        <f>Q180*H180</f>
        <v>0.26014625999999996</v>
      </c>
      <c r="S180" s="143">
        <v>0</v>
      </c>
      <c r="T180" s="144">
        <f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45" t="s">
        <v>153</v>
      </c>
      <c r="AT180" s="145" t="s">
        <v>149</v>
      </c>
      <c r="AU180" s="145" t="s">
        <v>80</v>
      </c>
      <c r="AY180" s="17" t="s">
        <v>147</v>
      </c>
      <c r="BE180" s="146">
        <f>IF(N180="základní",J180,0)</f>
        <v>0</v>
      </c>
      <c r="BF180" s="146">
        <f>IF(N180="snížená",J180,0)</f>
        <v>0</v>
      </c>
      <c r="BG180" s="146">
        <f>IF(N180="zákl. přenesená",J180,0)</f>
        <v>0</v>
      </c>
      <c r="BH180" s="146">
        <f>IF(N180="sníž. přenesená",J180,0)</f>
        <v>0</v>
      </c>
      <c r="BI180" s="146">
        <f>IF(N180="nulová",J180,0)</f>
        <v>0</v>
      </c>
      <c r="BJ180" s="17" t="s">
        <v>78</v>
      </c>
      <c r="BK180" s="146">
        <f>ROUND(I180*H180,2)</f>
        <v>0</v>
      </c>
      <c r="BL180" s="17" t="s">
        <v>153</v>
      </c>
      <c r="BM180" s="145" t="s">
        <v>256</v>
      </c>
    </row>
    <row r="181" spans="2:51" s="13" customFormat="1" ht="12">
      <c r="B181" s="147"/>
      <c r="D181" s="148" t="s">
        <v>155</v>
      </c>
      <c r="E181" s="149" t="s">
        <v>1</v>
      </c>
      <c r="F181" s="150" t="s">
        <v>257</v>
      </c>
      <c r="H181" s="190">
        <v>3.663</v>
      </c>
      <c r="L181" s="147"/>
      <c r="M181" s="151"/>
      <c r="N181" s="152"/>
      <c r="O181" s="152"/>
      <c r="P181" s="152"/>
      <c r="Q181" s="152"/>
      <c r="R181" s="152"/>
      <c r="S181" s="152"/>
      <c r="T181" s="153"/>
      <c r="AT181" s="149" t="s">
        <v>155</v>
      </c>
      <c r="AU181" s="149" t="s">
        <v>80</v>
      </c>
      <c r="AV181" s="13" t="s">
        <v>80</v>
      </c>
      <c r="AW181" s="13" t="s">
        <v>28</v>
      </c>
      <c r="AX181" s="13" t="s">
        <v>78</v>
      </c>
      <c r="AY181" s="149" t="s">
        <v>147</v>
      </c>
    </row>
    <row r="182" spans="1:65" s="2" customFormat="1" ht="14.45" customHeight="1">
      <c r="A182" s="26"/>
      <c r="B182" s="134"/>
      <c r="C182" s="135" t="s">
        <v>258</v>
      </c>
      <c r="D182" s="135" t="s">
        <v>149</v>
      </c>
      <c r="E182" s="136" t="s">
        <v>259</v>
      </c>
      <c r="F182" s="137" t="s">
        <v>260</v>
      </c>
      <c r="G182" s="138" t="s">
        <v>152</v>
      </c>
      <c r="H182" s="189">
        <v>25.79</v>
      </c>
      <c r="I182" s="139">
        <v>0</v>
      </c>
      <c r="J182" s="139">
        <f>ROUND(I182*H182,2)</f>
        <v>0</v>
      </c>
      <c r="K182" s="140"/>
      <c r="L182" s="27"/>
      <c r="M182" s="141" t="s">
        <v>1</v>
      </c>
      <c r="N182" s="142" t="s">
        <v>36</v>
      </c>
      <c r="O182" s="143">
        <v>0.245</v>
      </c>
      <c r="P182" s="143">
        <f>O182*H182</f>
        <v>6.31855</v>
      </c>
      <c r="Q182" s="143">
        <v>0.2756</v>
      </c>
      <c r="R182" s="143">
        <f>Q182*H182</f>
        <v>7.107724</v>
      </c>
      <c r="S182" s="143">
        <v>0</v>
      </c>
      <c r="T182" s="144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45" t="s">
        <v>153</v>
      </c>
      <c r="AT182" s="145" t="s">
        <v>149</v>
      </c>
      <c r="AU182" s="145" t="s">
        <v>80</v>
      </c>
      <c r="AY182" s="17" t="s">
        <v>147</v>
      </c>
      <c r="BE182" s="146">
        <f>IF(N182="základní",J182,0)</f>
        <v>0</v>
      </c>
      <c r="BF182" s="146">
        <f>IF(N182="snížená",J182,0)</f>
        <v>0</v>
      </c>
      <c r="BG182" s="146">
        <f>IF(N182="zákl. přenesená",J182,0)</f>
        <v>0</v>
      </c>
      <c r="BH182" s="146">
        <f>IF(N182="sníž. přenesená",J182,0)</f>
        <v>0</v>
      </c>
      <c r="BI182" s="146">
        <f>IF(N182="nulová",J182,0)</f>
        <v>0</v>
      </c>
      <c r="BJ182" s="17" t="s">
        <v>78</v>
      </c>
      <c r="BK182" s="146">
        <f>ROUND(I182*H182,2)</f>
        <v>0</v>
      </c>
      <c r="BL182" s="17" t="s">
        <v>153</v>
      </c>
      <c r="BM182" s="145" t="s">
        <v>261</v>
      </c>
    </row>
    <row r="183" spans="1:65" s="2" customFormat="1" ht="24.2" customHeight="1">
      <c r="A183" s="26"/>
      <c r="B183" s="134"/>
      <c r="C183" s="135" t="s">
        <v>262</v>
      </c>
      <c r="D183" s="135" t="s">
        <v>149</v>
      </c>
      <c r="E183" s="136" t="s">
        <v>263</v>
      </c>
      <c r="F183" s="137" t="s">
        <v>264</v>
      </c>
      <c r="G183" s="138" t="s">
        <v>152</v>
      </c>
      <c r="H183" s="189">
        <v>25.79</v>
      </c>
      <c r="I183" s="139">
        <v>0</v>
      </c>
      <c r="J183" s="139">
        <f>ROUND(I183*H183,2)</f>
        <v>0</v>
      </c>
      <c r="K183" s="140"/>
      <c r="L183" s="27"/>
      <c r="M183" s="141" t="s">
        <v>1</v>
      </c>
      <c r="N183" s="142" t="s">
        <v>36</v>
      </c>
      <c r="O183" s="143">
        <v>0.508</v>
      </c>
      <c r="P183" s="143">
        <f>O183*H183</f>
        <v>13.10132</v>
      </c>
      <c r="Q183" s="143">
        <v>0.28362</v>
      </c>
      <c r="R183" s="143">
        <f>Q183*H183</f>
        <v>7.3145598</v>
      </c>
      <c r="S183" s="143">
        <v>0</v>
      </c>
      <c r="T183" s="144">
        <f>S183*H183</f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45" t="s">
        <v>153</v>
      </c>
      <c r="AT183" s="145" t="s">
        <v>149</v>
      </c>
      <c r="AU183" s="145" t="s">
        <v>80</v>
      </c>
      <c r="AY183" s="17" t="s">
        <v>147</v>
      </c>
      <c r="BE183" s="146">
        <f>IF(N183="základní",J183,0)</f>
        <v>0</v>
      </c>
      <c r="BF183" s="146">
        <f>IF(N183="snížená",J183,0)</f>
        <v>0</v>
      </c>
      <c r="BG183" s="146">
        <f>IF(N183="zákl. přenesená",J183,0)</f>
        <v>0</v>
      </c>
      <c r="BH183" s="146">
        <f>IF(N183="sníž. přenesená",J183,0)</f>
        <v>0</v>
      </c>
      <c r="BI183" s="146">
        <f>IF(N183="nulová",J183,0)</f>
        <v>0</v>
      </c>
      <c r="BJ183" s="17" t="s">
        <v>78</v>
      </c>
      <c r="BK183" s="146">
        <f>ROUND(I183*H183,2)</f>
        <v>0</v>
      </c>
      <c r="BL183" s="17" t="s">
        <v>153</v>
      </c>
      <c r="BM183" s="145" t="s">
        <v>265</v>
      </c>
    </row>
    <row r="184" spans="1:65" s="2" customFormat="1" ht="24.2" customHeight="1">
      <c r="A184" s="26"/>
      <c r="B184" s="134"/>
      <c r="C184" s="135" t="s">
        <v>266</v>
      </c>
      <c r="D184" s="135" t="s">
        <v>149</v>
      </c>
      <c r="E184" s="136" t="s">
        <v>267</v>
      </c>
      <c r="F184" s="137" t="s">
        <v>268</v>
      </c>
      <c r="G184" s="138" t="s">
        <v>269</v>
      </c>
      <c r="H184" s="189">
        <v>3</v>
      </c>
      <c r="I184" s="139">
        <v>0</v>
      </c>
      <c r="J184" s="139">
        <f>ROUND(I184*H184,2)</f>
        <v>0</v>
      </c>
      <c r="K184" s="140"/>
      <c r="L184" s="27"/>
      <c r="M184" s="141" t="s">
        <v>1</v>
      </c>
      <c r="N184" s="142" t="s">
        <v>36</v>
      </c>
      <c r="O184" s="143">
        <v>3.381</v>
      </c>
      <c r="P184" s="143">
        <f>O184*H184</f>
        <v>10.142999999999999</v>
      </c>
      <c r="Q184" s="143">
        <v>0.05362</v>
      </c>
      <c r="R184" s="143">
        <f>Q184*H184</f>
        <v>0.16086</v>
      </c>
      <c r="S184" s="143">
        <v>0</v>
      </c>
      <c r="T184" s="144">
        <f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45" t="s">
        <v>153</v>
      </c>
      <c r="AT184" s="145" t="s">
        <v>149</v>
      </c>
      <c r="AU184" s="145" t="s">
        <v>80</v>
      </c>
      <c r="AY184" s="17" t="s">
        <v>147</v>
      </c>
      <c r="BE184" s="146">
        <f>IF(N184="základní",J184,0)</f>
        <v>0</v>
      </c>
      <c r="BF184" s="146">
        <f>IF(N184="snížená",J184,0)</f>
        <v>0</v>
      </c>
      <c r="BG184" s="146">
        <f>IF(N184="zákl. přenesená",J184,0)</f>
        <v>0</v>
      </c>
      <c r="BH184" s="146">
        <f>IF(N184="sníž. přenesená",J184,0)</f>
        <v>0</v>
      </c>
      <c r="BI184" s="146">
        <f>IF(N184="nulová",J184,0)</f>
        <v>0</v>
      </c>
      <c r="BJ184" s="17" t="s">
        <v>78</v>
      </c>
      <c r="BK184" s="146">
        <f>ROUND(I184*H184,2)</f>
        <v>0</v>
      </c>
      <c r="BL184" s="17" t="s">
        <v>153</v>
      </c>
      <c r="BM184" s="145" t="s">
        <v>270</v>
      </c>
    </row>
    <row r="185" spans="1:65" s="2" customFormat="1" ht="24.2" customHeight="1">
      <c r="A185" s="26"/>
      <c r="B185" s="134"/>
      <c r="C185" s="154" t="s">
        <v>271</v>
      </c>
      <c r="D185" s="154" t="s">
        <v>191</v>
      </c>
      <c r="E185" s="155" t="s">
        <v>272</v>
      </c>
      <c r="F185" s="156" t="s">
        <v>273</v>
      </c>
      <c r="G185" s="157" t="s">
        <v>269</v>
      </c>
      <c r="H185" s="192">
        <v>1</v>
      </c>
      <c r="I185" s="158">
        <v>0</v>
      </c>
      <c r="J185" s="158">
        <f>ROUND(I185*H185,2)</f>
        <v>0</v>
      </c>
      <c r="K185" s="159"/>
      <c r="L185" s="160"/>
      <c r="M185" s="161" t="s">
        <v>1</v>
      </c>
      <c r="N185" s="162" t="s">
        <v>36</v>
      </c>
      <c r="O185" s="143">
        <v>0</v>
      </c>
      <c r="P185" s="143">
        <f>O185*H185</f>
        <v>0</v>
      </c>
      <c r="Q185" s="143">
        <v>0.037</v>
      </c>
      <c r="R185" s="143">
        <f>Q185*H185</f>
        <v>0.037</v>
      </c>
      <c r="S185" s="143">
        <v>0</v>
      </c>
      <c r="T185" s="144">
        <f>S185*H185</f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45" t="s">
        <v>186</v>
      </c>
      <c r="AT185" s="145" t="s">
        <v>191</v>
      </c>
      <c r="AU185" s="145" t="s">
        <v>80</v>
      </c>
      <c r="AY185" s="17" t="s">
        <v>147</v>
      </c>
      <c r="BE185" s="146">
        <f>IF(N185="základní",J185,0)</f>
        <v>0</v>
      </c>
      <c r="BF185" s="146">
        <f>IF(N185="snížená",J185,0)</f>
        <v>0</v>
      </c>
      <c r="BG185" s="146">
        <f>IF(N185="zákl. přenesená",J185,0)</f>
        <v>0</v>
      </c>
      <c r="BH185" s="146">
        <f>IF(N185="sníž. přenesená",J185,0)</f>
        <v>0</v>
      </c>
      <c r="BI185" s="146">
        <f>IF(N185="nulová",J185,0)</f>
        <v>0</v>
      </c>
      <c r="BJ185" s="17" t="s">
        <v>78</v>
      </c>
      <c r="BK185" s="146">
        <f>ROUND(I185*H185,2)</f>
        <v>0</v>
      </c>
      <c r="BL185" s="17" t="s">
        <v>153</v>
      </c>
      <c r="BM185" s="145" t="s">
        <v>274</v>
      </c>
    </row>
    <row r="186" spans="1:65" s="2" customFormat="1" ht="24.2" customHeight="1">
      <c r="A186" s="26"/>
      <c r="B186" s="134"/>
      <c r="C186" s="154" t="s">
        <v>275</v>
      </c>
      <c r="D186" s="154" t="s">
        <v>191</v>
      </c>
      <c r="E186" s="155" t="s">
        <v>276</v>
      </c>
      <c r="F186" s="156" t="s">
        <v>277</v>
      </c>
      <c r="G186" s="157" t="s">
        <v>269</v>
      </c>
      <c r="H186" s="192">
        <v>2</v>
      </c>
      <c r="I186" s="158">
        <v>0</v>
      </c>
      <c r="J186" s="158">
        <f>ROUND(I186*H186,2)</f>
        <v>0</v>
      </c>
      <c r="K186" s="159"/>
      <c r="L186" s="160"/>
      <c r="M186" s="161" t="s">
        <v>1</v>
      </c>
      <c r="N186" s="162" t="s">
        <v>36</v>
      </c>
      <c r="O186" s="143">
        <v>0</v>
      </c>
      <c r="P186" s="143">
        <f>O186*H186</f>
        <v>0</v>
      </c>
      <c r="Q186" s="143">
        <v>0.0425</v>
      </c>
      <c r="R186" s="143">
        <f>Q186*H186</f>
        <v>0.085</v>
      </c>
      <c r="S186" s="143">
        <v>0</v>
      </c>
      <c r="T186" s="144">
        <f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45" t="s">
        <v>186</v>
      </c>
      <c r="AT186" s="145" t="s">
        <v>191</v>
      </c>
      <c r="AU186" s="145" t="s">
        <v>80</v>
      </c>
      <c r="AY186" s="17" t="s">
        <v>147</v>
      </c>
      <c r="BE186" s="146">
        <f>IF(N186="základní",J186,0)</f>
        <v>0</v>
      </c>
      <c r="BF186" s="146">
        <f>IF(N186="snížená",J186,0)</f>
        <v>0</v>
      </c>
      <c r="BG186" s="146">
        <f>IF(N186="zákl. přenesená",J186,0)</f>
        <v>0</v>
      </c>
      <c r="BH186" s="146">
        <f>IF(N186="sníž. přenesená",J186,0)</f>
        <v>0</v>
      </c>
      <c r="BI186" s="146">
        <f>IF(N186="nulová",J186,0)</f>
        <v>0</v>
      </c>
      <c r="BJ186" s="17" t="s">
        <v>78</v>
      </c>
      <c r="BK186" s="146">
        <f>ROUND(I186*H186,2)</f>
        <v>0</v>
      </c>
      <c r="BL186" s="17" t="s">
        <v>153</v>
      </c>
      <c r="BM186" s="145" t="s">
        <v>278</v>
      </c>
    </row>
    <row r="187" spans="2:63" s="12" customFormat="1" ht="22.9" customHeight="1">
      <c r="B187" s="122"/>
      <c r="D187" s="123" t="s">
        <v>70</v>
      </c>
      <c r="E187" s="132" t="s">
        <v>190</v>
      </c>
      <c r="F187" s="132" t="s">
        <v>279</v>
      </c>
      <c r="H187" s="191"/>
      <c r="J187" s="133">
        <f>BK187</f>
        <v>0</v>
      </c>
      <c r="L187" s="122"/>
      <c r="M187" s="126"/>
      <c r="N187" s="127"/>
      <c r="O187" s="127"/>
      <c r="P187" s="128">
        <f>SUM(P188:P236)</f>
        <v>393.58572200000003</v>
      </c>
      <c r="Q187" s="127"/>
      <c r="R187" s="128">
        <f>SUM(R188:R236)</f>
        <v>0.07983820000000001</v>
      </c>
      <c r="S187" s="127"/>
      <c r="T187" s="129">
        <f>SUM(T188:T236)</f>
        <v>23.817934</v>
      </c>
      <c r="AR187" s="123" t="s">
        <v>78</v>
      </c>
      <c r="AT187" s="130" t="s">
        <v>70</v>
      </c>
      <c r="AU187" s="130" t="s">
        <v>78</v>
      </c>
      <c r="AY187" s="123" t="s">
        <v>147</v>
      </c>
      <c r="BK187" s="131">
        <f>SUM(BK188:BK236)</f>
        <v>0</v>
      </c>
    </row>
    <row r="188" spans="1:65" s="2" customFormat="1" ht="24.2" customHeight="1">
      <c r="A188" s="26"/>
      <c r="B188" s="134"/>
      <c r="C188" s="135" t="s">
        <v>280</v>
      </c>
      <c r="D188" s="135" t="s">
        <v>149</v>
      </c>
      <c r="E188" s="136" t="s">
        <v>281</v>
      </c>
      <c r="F188" s="137" t="s">
        <v>282</v>
      </c>
      <c r="G188" s="138" t="s">
        <v>152</v>
      </c>
      <c r="H188" s="189">
        <v>240</v>
      </c>
      <c r="I188" s="139">
        <v>0</v>
      </c>
      <c r="J188" s="139">
        <f>ROUND(I188*H188,2)</f>
        <v>0</v>
      </c>
      <c r="K188" s="140"/>
      <c r="L188" s="27"/>
      <c r="M188" s="141" t="s">
        <v>1</v>
      </c>
      <c r="N188" s="142" t="s">
        <v>36</v>
      </c>
      <c r="O188" s="143">
        <v>0.11</v>
      </c>
      <c r="P188" s="143">
        <f>O188*H188</f>
        <v>26.4</v>
      </c>
      <c r="Q188" s="143">
        <v>0</v>
      </c>
      <c r="R188" s="143">
        <f>Q188*H188</f>
        <v>0</v>
      </c>
      <c r="S188" s="143">
        <v>0</v>
      </c>
      <c r="T188" s="144">
        <f>S188*H188</f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45" t="s">
        <v>153</v>
      </c>
      <c r="AT188" s="145" t="s">
        <v>149</v>
      </c>
      <c r="AU188" s="145" t="s">
        <v>80</v>
      </c>
      <c r="AY188" s="17" t="s">
        <v>147</v>
      </c>
      <c r="BE188" s="146">
        <f>IF(N188="základní",J188,0)</f>
        <v>0</v>
      </c>
      <c r="BF188" s="146">
        <f>IF(N188="snížená",J188,0)</f>
        <v>0</v>
      </c>
      <c r="BG188" s="146">
        <f>IF(N188="zákl. přenesená",J188,0)</f>
        <v>0</v>
      </c>
      <c r="BH188" s="146">
        <f>IF(N188="sníž. přenesená",J188,0)</f>
        <v>0</v>
      </c>
      <c r="BI188" s="146">
        <f>IF(N188="nulová",J188,0)</f>
        <v>0</v>
      </c>
      <c r="BJ188" s="17" t="s">
        <v>78</v>
      </c>
      <c r="BK188" s="146">
        <f>ROUND(I188*H188,2)</f>
        <v>0</v>
      </c>
      <c r="BL188" s="17" t="s">
        <v>153</v>
      </c>
      <c r="BM188" s="145" t="s">
        <v>283</v>
      </c>
    </row>
    <row r="189" spans="1:65" s="2" customFormat="1" ht="24.2" customHeight="1">
      <c r="A189" s="26"/>
      <c r="B189" s="134"/>
      <c r="C189" s="135" t="s">
        <v>284</v>
      </c>
      <c r="D189" s="135" t="s">
        <v>149</v>
      </c>
      <c r="E189" s="136" t="s">
        <v>285</v>
      </c>
      <c r="F189" s="137" t="s">
        <v>286</v>
      </c>
      <c r="G189" s="138" t="s">
        <v>152</v>
      </c>
      <c r="H189" s="189">
        <v>7200</v>
      </c>
      <c r="I189" s="139">
        <v>0</v>
      </c>
      <c r="J189" s="139">
        <f>ROUND(I189*H189,2)</f>
        <v>0</v>
      </c>
      <c r="K189" s="140"/>
      <c r="L189" s="27"/>
      <c r="M189" s="141" t="s">
        <v>1</v>
      </c>
      <c r="N189" s="142" t="s">
        <v>36</v>
      </c>
      <c r="O189" s="143">
        <v>0</v>
      </c>
      <c r="P189" s="143">
        <f>O189*H189</f>
        <v>0</v>
      </c>
      <c r="Q189" s="143">
        <v>0</v>
      </c>
      <c r="R189" s="143">
        <f>Q189*H189</f>
        <v>0</v>
      </c>
      <c r="S189" s="143">
        <v>0</v>
      </c>
      <c r="T189" s="144">
        <f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45" t="s">
        <v>153</v>
      </c>
      <c r="AT189" s="145" t="s">
        <v>149</v>
      </c>
      <c r="AU189" s="145" t="s">
        <v>80</v>
      </c>
      <c r="AY189" s="17" t="s">
        <v>147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17" t="s">
        <v>78</v>
      </c>
      <c r="BK189" s="146">
        <f>ROUND(I189*H189,2)</f>
        <v>0</v>
      </c>
      <c r="BL189" s="17" t="s">
        <v>153</v>
      </c>
      <c r="BM189" s="145" t="s">
        <v>287</v>
      </c>
    </row>
    <row r="190" spans="2:51" s="13" customFormat="1" ht="12">
      <c r="B190" s="147"/>
      <c r="D190" s="148" t="s">
        <v>155</v>
      </c>
      <c r="F190" s="150" t="s">
        <v>288</v>
      </c>
      <c r="H190" s="190">
        <v>7200</v>
      </c>
      <c r="I190" s="13" t="s">
        <v>25</v>
      </c>
      <c r="L190" s="147"/>
      <c r="M190" s="151"/>
      <c r="N190" s="152"/>
      <c r="O190" s="152"/>
      <c r="P190" s="152"/>
      <c r="Q190" s="152"/>
      <c r="R190" s="152"/>
      <c r="S190" s="152"/>
      <c r="T190" s="153"/>
      <c r="AT190" s="149" t="s">
        <v>155</v>
      </c>
      <c r="AU190" s="149" t="s">
        <v>80</v>
      </c>
      <c r="AV190" s="13" t="s">
        <v>80</v>
      </c>
      <c r="AW190" s="13" t="s">
        <v>3</v>
      </c>
      <c r="AX190" s="13" t="s">
        <v>78</v>
      </c>
      <c r="AY190" s="149" t="s">
        <v>147</v>
      </c>
    </row>
    <row r="191" spans="1:65" s="2" customFormat="1" ht="24.2" customHeight="1">
      <c r="A191" s="26"/>
      <c r="B191" s="134"/>
      <c r="C191" s="135" t="s">
        <v>289</v>
      </c>
      <c r="D191" s="135" t="s">
        <v>149</v>
      </c>
      <c r="E191" s="136" t="s">
        <v>290</v>
      </c>
      <c r="F191" s="137" t="s">
        <v>291</v>
      </c>
      <c r="G191" s="138" t="s">
        <v>152</v>
      </c>
      <c r="H191" s="189">
        <v>240</v>
      </c>
      <c r="I191" s="139">
        <v>0</v>
      </c>
      <c r="J191" s="139">
        <f>ROUND(I191*H191,2)</f>
        <v>0</v>
      </c>
      <c r="K191" s="140"/>
      <c r="L191" s="27"/>
      <c r="M191" s="141" t="s">
        <v>1</v>
      </c>
      <c r="N191" s="142" t="s">
        <v>36</v>
      </c>
      <c r="O191" s="143">
        <v>0.069</v>
      </c>
      <c r="P191" s="143">
        <f>O191*H191</f>
        <v>16.560000000000002</v>
      </c>
      <c r="Q191" s="143">
        <v>0</v>
      </c>
      <c r="R191" s="143">
        <f>Q191*H191</f>
        <v>0</v>
      </c>
      <c r="S191" s="143">
        <v>0</v>
      </c>
      <c r="T191" s="144">
        <f>S191*H191</f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45" t="s">
        <v>153</v>
      </c>
      <c r="AT191" s="145" t="s">
        <v>149</v>
      </c>
      <c r="AU191" s="145" t="s">
        <v>80</v>
      </c>
      <c r="AY191" s="17" t="s">
        <v>147</v>
      </c>
      <c r="BE191" s="146">
        <f>IF(N191="základní",J191,0)</f>
        <v>0</v>
      </c>
      <c r="BF191" s="146">
        <f>IF(N191="snížená",J191,0)</f>
        <v>0</v>
      </c>
      <c r="BG191" s="146">
        <f>IF(N191="zákl. přenesená",J191,0)</f>
        <v>0</v>
      </c>
      <c r="BH191" s="146">
        <f>IF(N191="sníž. přenesená",J191,0)</f>
        <v>0</v>
      </c>
      <c r="BI191" s="146">
        <f>IF(N191="nulová",J191,0)</f>
        <v>0</v>
      </c>
      <c r="BJ191" s="17" t="s">
        <v>78</v>
      </c>
      <c r="BK191" s="146">
        <f>ROUND(I191*H191,2)</f>
        <v>0</v>
      </c>
      <c r="BL191" s="17" t="s">
        <v>153</v>
      </c>
      <c r="BM191" s="145" t="s">
        <v>292</v>
      </c>
    </row>
    <row r="192" spans="1:65" s="2" customFormat="1" ht="24.2" customHeight="1">
      <c r="A192" s="26"/>
      <c r="B192" s="134"/>
      <c r="C192" s="135" t="s">
        <v>293</v>
      </c>
      <c r="D192" s="135" t="s">
        <v>149</v>
      </c>
      <c r="E192" s="136" t="s">
        <v>294</v>
      </c>
      <c r="F192" s="137" t="s">
        <v>295</v>
      </c>
      <c r="G192" s="138" t="s">
        <v>152</v>
      </c>
      <c r="H192" s="189">
        <v>200</v>
      </c>
      <c r="I192" s="139">
        <v>0</v>
      </c>
      <c r="J192" s="139">
        <f>ROUND(I192*H192,2)</f>
        <v>0</v>
      </c>
      <c r="K192" s="140"/>
      <c r="L192" s="27"/>
      <c r="M192" s="141" t="s">
        <v>1</v>
      </c>
      <c r="N192" s="142" t="s">
        <v>36</v>
      </c>
      <c r="O192" s="143">
        <v>0.105</v>
      </c>
      <c r="P192" s="143">
        <f>O192*H192</f>
        <v>21</v>
      </c>
      <c r="Q192" s="143">
        <v>0.00013</v>
      </c>
      <c r="R192" s="143">
        <f>Q192*H192</f>
        <v>0.026</v>
      </c>
      <c r="S192" s="143">
        <v>0</v>
      </c>
      <c r="T192" s="144">
        <f>S192*H192</f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45" t="s">
        <v>153</v>
      </c>
      <c r="AT192" s="145" t="s">
        <v>149</v>
      </c>
      <c r="AU192" s="145" t="s">
        <v>80</v>
      </c>
      <c r="AY192" s="17" t="s">
        <v>147</v>
      </c>
      <c r="BE192" s="146">
        <f>IF(N192="základní",J192,0)</f>
        <v>0</v>
      </c>
      <c r="BF192" s="146">
        <f>IF(N192="snížená",J192,0)</f>
        <v>0</v>
      </c>
      <c r="BG192" s="146">
        <f>IF(N192="zákl. přenesená",J192,0)</f>
        <v>0</v>
      </c>
      <c r="BH192" s="146">
        <f>IF(N192="sníž. přenesená",J192,0)</f>
        <v>0</v>
      </c>
      <c r="BI192" s="146">
        <f>IF(N192="nulová",J192,0)</f>
        <v>0</v>
      </c>
      <c r="BJ192" s="17" t="s">
        <v>78</v>
      </c>
      <c r="BK192" s="146">
        <f>ROUND(I192*H192,2)</f>
        <v>0</v>
      </c>
      <c r="BL192" s="17" t="s">
        <v>153</v>
      </c>
      <c r="BM192" s="145" t="s">
        <v>296</v>
      </c>
    </row>
    <row r="193" spans="1:65" s="2" customFormat="1" ht="24.2" customHeight="1">
      <c r="A193" s="26"/>
      <c r="B193" s="134"/>
      <c r="C193" s="135" t="s">
        <v>297</v>
      </c>
      <c r="D193" s="135" t="s">
        <v>149</v>
      </c>
      <c r="E193" s="136" t="s">
        <v>298</v>
      </c>
      <c r="F193" s="137" t="s">
        <v>299</v>
      </c>
      <c r="G193" s="138" t="s">
        <v>152</v>
      </c>
      <c r="H193" s="189">
        <v>293.53</v>
      </c>
      <c r="I193" s="139">
        <v>0</v>
      </c>
      <c r="J193" s="139">
        <f>ROUND(I193*H193,2)</f>
        <v>0</v>
      </c>
      <c r="K193" s="140"/>
      <c r="L193" s="27"/>
      <c r="M193" s="141" t="s">
        <v>1</v>
      </c>
      <c r="N193" s="142" t="s">
        <v>36</v>
      </c>
      <c r="O193" s="143">
        <v>0.308</v>
      </c>
      <c r="P193" s="143">
        <f>O193*H193</f>
        <v>90.40723999999999</v>
      </c>
      <c r="Q193" s="143">
        <v>4E-05</v>
      </c>
      <c r="R193" s="143">
        <f>Q193*H193</f>
        <v>0.0117412</v>
      </c>
      <c r="S193" s="143">
        <v>0</v>
      </c>
      <c r="T193" s="144">
        <f>S193*H193</f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45" t="s">
        <v>153</v>
      </c>
      <c r="AT193" s="145" t="s">
        <v>149</v>
      </c>
      <c r="AU193" s="145" t="s">
        <v>80</v>
      </c>
      <c r="AY193" s="17" t="s">
        <v>147</v>
      </c>
      <c r="BE193" s="146">
        <f>IF(N193="základní",J193,0)</f>
        <v>0</v>
      </c>
      <c r="BF193" s="146">
        <f>IF(N193="snížená",J193,0)</f>
        <v>0</v>
      </c>
      <c r="BG193" s="146">
        <f>IF(N193="zákl. přenesená",J193,0)</f>
        <v>0</v>
      </c>
      <c r="BH193" s="146">
        <f>IF(N193="sníž. přenesená",J193,0)</f>
        <v>0</v>
      </c>
      <c r="BI193" s="146">
        <f>IF(N193="nulová",J193,0)</f>
        <v>0</v>
      </c>
      <c r="BJ193" s="17" t="s">
        <v>78</v>
      </c>
      <c r="BK193" s="146">
        <f>ROUND(I193*H193,2)</f>
        <v>0</v>
      </c>
      <c r="BL193" s="17" t="s">
        <v>153</v>
      </c>
      <c r="BM193" s="145" t="s">
        <v>300</v>
      </c>
    </row>
    <row r="194" spans="2:51" s="13" customFormat="1" ht="12">
      <c r="B194" s="147"/>
      <c r="D194" s="148" t="s">
        <v>155</v>
      </c>
      <c r="E194" s="149" t="s">
        <v>1</v>
      </c>
      <c r="F194" s="150" t="s">
        <v>301</v>
      </c>
      <c r="H194" s="190">
        <v>293.53</v>
      </c>
      <c r="L194" s="147"/>
      <c r="M194" s="151"/>
      <c r="N194" s="152"/>
      <c r="O194" s="152"/>
      <c r="P194" s="152"/>
      <c r="Q194" s="152"/>
      <c r="R194" s="152"/>
      <c r="S194" s="152"/>
      <c r="T194" s="153"/>
      <c r="AT194" s="149" t="s">
        <v>155</v>
      </c>
      <c r="AU194" s="149" t="s">
        <v>80</v>
      </c>
      <c r="AV194" s="13" t="s">
        <v>80</v>
      </c>
      <c r="AW194" s="13" t="s">
        <v>28</v>
      </c>
      <c r="AX194" s="13" t="s">
        <v>78</v>
      </c>
      <c r="AY194" s="149" t="s">
        <v>147</v>
      </c>
    </row>
    <row r="195" spans="1:65" s="2" customFormat="1" ht="14.45" customHeight="1">
      <c r="A195" s="26"/>
      <c r="B195" s="134"/>
      <c r="C195" s="135" t="s">
        <v>302</v>
      </c>
      <c r="D195" s="135" t="s">
        <v>149</v>
      </c>
      <c r="E195" s="136" t="s">
        <v>303</v>
      </c>
      <c r="F195" s="137" t="s">
        <v>304</v>
      </c>
      <c r="G195" s="138" t="s">
        <v>269</v>
      </c>
      <c r="H195" s="189">
        <v>1</v>
      </c>
      <c r="I195" s="139">
        <v>0</v>
      </c>
      <c r="J195" s="139">
        <f>ROUND(I195*H195,2)</f>
        <v>0</v>
      </c>
      <c r="K195" s="140"/>
      <c r="L195" s="27"/>
      <c r="M195" s="141" t="s">
        <v>1</v>
      </c>
      <c r="N195" s="142" t="s">
        <v>36</v>
      </c>
      <c r="O195" s="143">
        <v>0.299</v>
      </c>
      <c r="P195" s="143">
        <f>O195*H195</f>
        <v>0.299</v>
      </c>
      <c r="Q195" s="143">
        <v>0.00018</v>
      </c>
      <c r="R195" s="143">
        <f>Q195*H195</f>
        <v>0.00018</v>
      </c>
      <c r="S195" s="143">
        <v>0</v>
      </c>
      <c r="T195" s="144">
        <f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45" t="s">
        <v>153</v>
      </c>
      <c r="AT195" s="145" t="s">
        <v>149</v>
      </c>
      <c r="AU195" s="145" t="s">
        <v>80</v>
      </c>
      <c r="AY195" s="17" t="s">
        <v>147</v>
      </c>
      <c r="BE195" s="146">
        <f>IF(N195="základní",J195,0)</f>
        <v>0</v>
      </c>
      <c r="BF195" s="146">
        <f>IF(N195="snížená",J195,0)</f>
        <v>0</v>
      </c>
      <c r="BG195" s="146">
        <f>IF(N195="zákl. přenesená",J195,0)</f>
        <v>0</v>
      </c>
      <c r="BH195" s="146">
        <f>IF(N195="sníž. přenesená",J195,0)</f>
        <v>0</v>
      </c>
      <c r="BI195" s="146">
        <f>IF(N195="nulová",J195,0)</f>
        <v>0</v>
      </c>
      <c r="BJ195" s="17" t="s">
        <v>78</v>
      </c>
      <c r="BK195" s="146">
        <f>ROUND(I195*H195,2)</f>
        <v>0</v>
      </c>
      <c r="BL195" s="17" t="s">
        <v>153</v>
      </c>
      <c r="BM195" s="145" t="s">
        <v>305</v>
      </c>
    </row>
    <row r="196" spans="2:51" s="13" customFormat="1" ht="12">
      <c r="B196" s="147"/>
      <c r="D196" s="148" t="s">
        <v>155</v>
      </c>
      <c r="E196" s="149" t="s">
        <v>1</v>
      </c>
      <c r="F196" s="150" t="s">
        <v>306</v>
      </c>
      <c r="H196" s="190">
        <v>1</v>
      </c>
      <c r="L196" s="147"/>
      <c r="M196" s="151"/>
      <c r="N196" s="152"/>
      <c r="O196" s="152"/>
      <c r="P196" s="152"/>
      <c r="Q196" s="152"/>
      <c r="R196" s="152"/>
      <c r="S196" s="152"/>
      <c r="T196" s="153"/>
      <c r="AT196" s="149" t="s">
        <v>155</v>
      </c>
      <c r="AU196" s="149" t="s">
        <v>80</v>
      </c>
      <c r="AV196" s="13" t="s">
        <v>80</v>
      </c>
      <c r="AW196" s="13" t="s">
        <v>28</v>
      </c>
      <c r="AX196" s="13" t="s">
        <v>78</v>
      </c>
      <c r="AY196" s="149" t="s">
        <v>147</v>
      </c>
    </row>
    <row r="197" spans="1:65" s="2" customFormat="1" ht="14.45" customHeight="1">
      <c r="A197" s="26"/>
      <c r="B197" s="134"/>
      <c r="C197" s="154" t="s">
        <v>307</v>
      </c>
      <c r="D197" s="154" t="s">
        <v>191</v>
      </c>
      <c r="E197" s="155" t="s">
        <v>308</v>
      </c>
      <c r="F197" s="156" t="s">
        <v>309</v>
      </c>
      <c r="G197" s="157" t="s">
        <v>269</v>
      </c>
      <c r="H197" s="192">
        <v>3</v>
      </c>
      <c r="I197" s="158">
        <v>0</v>
      </c>
      <c r="J197" s="158">
        <f>ROUND(I197*H197,2)</f>
        <v>0</v>
      </c>
      <c r="K197" s="159"/>
      <c r="L197" s="160"/>
      <c r="M197" s="161" t="s">
        <v>1</v>
      </c>
      <c r="N197" s="162" t="s">
        <v>36</v>
      </c>
      <c r="O197" s="143">
        <v>0</v>
      </c>
      <c r="P197" s="143">
        <f>O197*H197</f>
        <v>0</v>
      </c>
      <c r="Q197" s="143">
        <v>0.012</v>
      </c>
      <c r="R197" s="143">
        <f>Q197*H197</f>
        <v>0.036000000000000004</v>
      </c>
      <c r="S197" s="143">
        <v>0</v>
      </c>
      <c r="T197" s="144">
        <f>S197*H197</f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45" t="s">
        <v>186</v>
      </c>
      <c r="AT197" s="145" t="s">
        <v>191</v>
      </c>
      <c r="AU197" s="145" t="s">
        <v>80</v>
      </c>
      <c r="AY197" s="17" t="s">
        <v>147</v>
      </c>
      <c r="BE197" s="146">
        <f>IF(N197="základní",J197,0)</f>
        <v>0</v>
      </c>
      <c r="BF197" s="146">
        <f>IF(N197="snížená",J197,0)</f>
        <v>0</v>
      </c>
      <c r="BG197" s="146">
        <f>IF(N197="zákl. přenesená",J197,0)</f>
        <v>0</v>
      </c>
      <c r="BH197" s="146">
        <f>IF(N197="sníž. přenesená",J197,0)</f>
        <v>0</v>
      </c>
      <c r="BI197" s="146">
        <f>IF(N197="nulová",J197,0)</f>
        <v>0</v>
      </c>
      <c r="BJ197" s="17" t="s">
        <v>78</v>
      </c>
      <c r="BK197" s="146">
        <f>ROUND(I197*H197,2)</f>
        <v>0</v>
      </c>
      <c r="BL197" s="17" t="s">
        <v>153</v>
      </c>
      <c r="BM197" s="145" t="s">
        <v>310</v>
      </c>
    </row>
    <row r="198" spans="1:65" s="2" customFormat="1" ht="37.9" customHeight="1">
      <c r="A198" s="26"/>
      <c r="B198" s="134"/>
      <c r="C198" s="135" t="s">
        <v>311</v>
      </c>
      <c r="D198" s="135" t="s">
        <v>149</v>
      </c>
      <c r="E198" s="136" t="s">
        <v>312</v>
      </c>
      <c r="F198" s="137" t="s">
        <v>313</v>
      </c>
      <c r="G198" s="138" t="s">
        <v>314</v>
      </c>
      <c r="H198" s="189">
        <v>1</v>
      </c>
      <c r="I198" s="139">
        <v>0</v>
      </c>
      <c r="J198" s="139">
        <f>ROUND(I198*H198,2)</f>
        <v>0</v>
      </c>
      <c r="K198" s="140"/>
      <c r="L198" s="27"/>
      <c r="M198" s="141" t="s">
        <v>1</v>
      </c>
      <c r="N198" s="142" t="s">
        <v>36</v>
      </c>
      <c r="O198" s="143">
        <v>0.299</v>
      </c>
      <c r="P198" s="143">
        <f>O198*H198</f>
        <v>0.299</v>
      </c>
      <c r="Q198" s="143">
        <v>0.00018</v>
      </c>
      <c r="R198" s="143">
        <f>Q198*H198</f>
        <v>0.00018</v>
      </c>
      <c r="S198" s="143">
        <v>0</v>
      </c>
      <c r="T198" s="144">
        <f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45" t="s">
        <v>153</v>
      </c>
      <c r="AT198" s="145" t="s">
        <v>149</v>
      </c>
      <c r="AU198" s="145" t="s">
        <v>80</v>
      </c>
      <c r="AY198" s="17" t="s">
        <v>147</v>
      </c>
      <c r="BE198" s="146">
        <f>IF(N198="základní",J198,0)</f>
        <v>0</v>
      </c>
      <c r="BF198" s="146">
        <f>IF(N198="snížená",J198,0)</f>
        <v>0</v>
      </c>
      <c r="BG198" s="146">
        <f>IF(N198="zákl. přenesená",J198,0)</f>
        <v>0</v>
      </c>
      <c r="BH198" s="146">
        <f>IF(N198="sníž. přenesená",J198,0)</f>
        <v>0</v>
      </c>
      <c r="BI198" s="146">
        <f>IF(N198="nulová",J198,0)</f>
        <v>0</v>
      </c>
      <c r="BJ198" s="17" t="s">
        <v>78</v>
      </c>
      <c r="BK198" s="146">
        <f>ROUND(I198*H198,2)</f>
        <v>0</v>
      </c>
      <c r="BL198" s="17" t="s">
        <v>153</v>
      </c>
      <c r="BM198" s="145" t="s">
        <v>315</v>
      </c>
    </row>
    <row r="199" spans="2:51" s="13" customFormat="1" ht="12">
      <c r="B199" s="147"/>
      <c r="D199" s="148" t="s">
        <v>155</v>
      </c>
      <c r="E199" s="149" t="s">
        <v>1</v>
      </c>
      <c r="F199" s="150" t="s">
        <v>316</v>
      </c>
      <c r="H199" s="190">
        <v>1</v>
      </c>
      <c r="L199" s="147"/>
      <c r="M199" s="151"/>
      <c r="N199" s="152"/>
      <c r="O199" s="152"/>
      <c r="P199" s="152"/>
      <c r="Q199" s="152"/>
      <c r="R199" s="152"/>
      <c r="S199" s="152"/>
      <c r="T199" s="153"/>
      <c r="AT199" s="149" t="s">
        <v>155</v>
      </c>
      <c r="AU199" s="149" t="s">
        <v>80</v>
      </c>
      <c r="AV199" s="13" t="s">
        <v>80</v>
      </c>
      <c r="AW199" s="13" t="s">
        <v>28</v>
      </c>
      <c r="AX199" s="13" t="s">
        <v>71</v>
      </c>
      <c r="AY199" s="149" t="s">
        <v>147</v>
      </c>
    </row>
    <row r="200" spans="2:51" s="15" customFormat="1" ht="12">
      <c r="B200" s="169"/>
      <c r="D200" s="148" t="s">
        <v>155</v>
      </c>
      <c r="E200" s="170" t="s">
        <v>1</v>
      </c>
      <c r="F200" s="171" t="s">
        <v>317</v>
      </c>
      <c r="H200" s="194">
        <v>1</v>
      </c>
      <c r="L200" s="169"/>
      <c r="M200" s="172"/>
      <c r="N200" s="173"/>
      <c r="O200" s="173"/>
      <c r="P200" s="173"/>
      <c r="Q200" s="173"/>
      <c r="R200" s="173"/>
      <c r="S200" s="173"/>
      <c r="T200" s="174"/>
      <c r="AT200" s="170" t="s">
        <v>155</v>
      </c>
      <c r="AU200" s="170" t="s">
        <v>80</v>
      </c>
      <c r="AV200" s="15" t="s">
        <v>153</v>
      </c>
      <c r="AW200" s="15" t="s">
        <v>28</v>
      </c>
      <c r="AX200" s="15" t="s">
        <v>78</v>
      </c>
      <c r="AY200" s="170" t="s">
        <v>147</v>
      </c>
    </row>
    <row r="201" spans="1:65" s="2" customFormat="1" ht="24.2" customHeight="1">
      <c r="A201" s="26"/>
      <c r="B201" s="134"/>
      <c r="C201" s="135" t="s">
        <v>318</v>
      </c>
      <c r="D201" s="135" t="s">
        <v>149</v>
      </c>
      <c r="E201" s="136" t="s">
        <v>319</v>
      </c>
      <c r="F201" s="137" t="s">
        <v>320</v>
      </c>
      <c r="G201" s="138" t="s">
        <v>314</v>
      </c>
      <c r="H201" s="189">
        <v>1</v>
      </c>
      <c r="I201" s="139">
        <v>0</v>
      </c>
      <c r="J201" s="139">
        <f>ROUND(I201*H201,2)</f>
        <v>0</v>
      </c>
      <c r="K201" s="140"/>
      <c r="L201" s="27"/>
      <c r="M201" s="141" t="s">
        <v>1</v>
      </c>
      <c r="N201" s="142" t="s">
        <v>36</v>
      </c>
      <c r="O201" s="143">
        <v>0.299</v>
      </c>
      <c r="P201" s="143">
        <f>O201*H201</f>
        <v>0.299</v>
      </c>
      <c r="Q201" s="143">
        <v>0.00018</v>
      </c>
      <c r="R201" s="143">
        <f>Q201*H201</f>
        <v>0.00018</v>
      </c>
      <c r="S201" s="143">
        <v>0</v>
      </c>
      <c r="T201" s="144">
        <f>S201*H201</f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45" t="s">
        <v>153</v>
      </c>
      <c r="AT201" s="145" t="s">
        <v>149</v>
      </c>
      <c r="AU201" s="145" t="s">
        <v>80</v>
      </c>
      <c r="AY201" s="17" t="s">
        <v>147</v>
      </c>
      <c r="BE201" s="146">
        <f>IF(N201="základní",J201,0)</f>
        <v>0</v>
      </c>
      <c r="BF201" s="146">
        <f>IF(N201="snížená",J201,0)</f>
        <v>0</v>
      </c>
      <c r="BG201" s="146">
        <f>IF(N201="zákl. přenesená",J201,0)</f>
        <v>0</v>
      </c>
      <c r="BH201" s="146">
        <f>IF(N201="sníž. přenesená",J201,0)</f>
        <v>0</v>
      </c>
      <c r="BI201" s="146">
        <f>IF(N201="nulová",J201,0)</f>
        <v>0</v>
      </c>
      <c r="BJ201" s="17" t="s">
        <v>78</v>
      </c>
      <c r="BK201" s="146">
        <f>ROUND(I201*H201,2)</f>
        <v>0</v>
      </c>
      <c r="BL201" s="17" t="s">
        <v>153</v>
      </c>
      <c r="BM201" s="145" t="s">
        <v>321</v>
      </c>
    </row>
    <row r="202" spans="2:51" s="13" customFormat="1" ht="12">
      <c r="B202" s="147"/>
      <c r="D202" s="148" t="s">
        <v>155</v>
      </c>
      <c r="E202" s="149" t="s">
        <v>1</v>
      </c>
      <c r="F202" s="150" t="s">
        <v>322</v>
      </c>
      <c r="H202" s="190">
        <v>1</v>
      </c>
      <c r="L202" s="147"/>
      <c r="M202" s="151"/>
      <c r="N202" s="152"/>
      <c r="O202" s="152"/>
      <c r="P202" s="152"/>
      <c r="Q202" s="152"/>
      <c r="R202" s="152"/>
      <c r="S202" s="152"/>
      <c r="T202" s="153"/>
      <c r="AT202" s="149" t="s">
        <v>155</v>
      </c>
      <c r="AU202" s="149" t="s">
        <v>80</v>
      </c>
      <c r="AV202" s="13" t="s">
        <v>80</v>
      </c>
      <c r="AW202" s="13" t="s">
        <v>28</v>
      </c>
      <c r="AX202" s="13" t="s">
        <v>71</v>
      </c>
      <c r="AY202" s="149" t="s">
        <v>147</v>
      </c>
    </row>
    <row r="203" spans="2:51" s="15" customFormat="1" ht="12">
      <c r="B203" s="169"/>
      <c r="D203" s="148" t="s">
        <v>155</v>
      </c>
      <c r="E203" s="170" t="s">
        <v>1</v>
      </c>
      <c r="F203" s="171" t="s">
        <v>317</v>
      </c>
      <c r="H203" s="194">
        <v>1</v>
      </c>
      <c r="L203" s="169"/>
      <c r="M203" s="172"/>
      <c r="N203" s="173"/>
      <c r="O203" s="173"/>
      <c r="P203" s="173"/>
      <c r="Q203" s="173"/>
      <c r="R203" s="173"/>
      <c r="S203" s="173"/>
      <c r="T203" s="174"/>
      <c r="AT203" s="170" t="s">
        <v>155</v>
      </c>
      <c r="AU203" s="170" t="s">
        <v>80</v>
      </c>
      <c r="AV203" s="15" t="s">
        <v>153</v>
      </c>
      <c r="AW203" s="15" t="s">
        <v>28</v>
      </c>
      <c r="AX203" s="15" t="s">
        <v>78</v>
      </c>
      <c r="AY203" s="170" t="s">
        <v>147</v>
      </c>
    </row>
    <row r="204" spans="1:65" s="2" customFormat="1" ht="14.45" customHeight="1">
      <c r="A204" s="26"/>
      <c r="B204" s="134"/>
      <c r="C204" s="135" t="s">
        <v>323</v>
      </c>
      <c r="D204" s="135" t="s">
        <v>149</v>
      </c>
      <c r="E204" s="136" t="s">
        <v>324</v>
      </c>
      <c r="F204" s="137" t="s">
        <v>325</v>
      </c>
      <c r="G204" s="138" t="s">
        <v>152</v>
      </c>
      <c r="H204" s="189">
        <v>40.606</v>
      </c>
      <c r="I204" s="139">
        <v>0</v>
      </c>
      <c r="J204" s="139">
        <f>ROUND(I204*H204,2)</f>
        <v>0</v>
      </c>
      <c r="K204" s="140"/>
      <c r="L204" s="27"/>
      <c r="M204" s="141" t="s">
        <v>1</v>
      </c>
      <c r="N204" s="142" t="s">
        <v>36</v>
      </c>
      <c r="O204" s="143">
        <v>0.245</v>
      </c>
      <c r="P204" s="143">
        <f>O204*H204</f>
        <v>9.94847</v>
      </c>
      <c r="Q204" s="143">
        <v>0</v>
      </c>
      <c r="R204" s="143">
        <f>Q204*H204</f>
        <v>0</v>
      </c>
      <c r="S204" s="143">
        <v>0.131</v>
      </c>
      <c r="T204" s="144">
        <f>S204*H204</f>
        <v>5.319386000000001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45" t="s">
        <v>153</v>
      </c>
      <c r="AT204" s="145" t="s">
        <v>149</v>
      </c>
      <c r="AU204" s="145" t="s">
        <v>80</v>
      </c>
      <c r="AY204" s="17" t="s">
        <v>147</v>
      </c>
      <c r="BE204" s="146">
        <f>IF(N204="základní",J204,0)</f>
        <v>0</v>
      </c>
      <c r="BF204" s="146">
        <f>IF(N204="snížená",J204,0)</f>
        <v>0</v>
      </c>
      <c r="BG204" s="146">
        <f>IF(N204="zákl. přenesená",J204,0)</f>
        <v>0</v>
      </c>
      <c r="BH204" s="146">
        <f>IF(N204="sníž. přenesená",J204,0)</f>
        <v>0</v>
      </c>
      <c r="BI204" s="146">
        <f>IF(N204="nulová",J204,0)</f>
        <v>0</v>
      </c>
      <c r="BJ204" s="17" t="s">
        <v>78</v>
      </c>
      <c r="BK204" s="146">
        <f>ROUND(I204*H204,2)</f>
        <v>0</v>
      </c>
      <c r="BL204" s="17" t="s">
        <v>153</v>
      </c>
      <c r="BM204" s="145" t="s">
        <v>326</v>
      </c>
    </row>
    <row r="205" spans="2:51" s="14" customFormat="1" ht="12">
      <c r="B205" s="163"/>
      <c r="D205" s="148" t="s">
        <v>155</v>
      </c>
      <c r="E205" s="164" t="s">
        <v>1</v>
      </c>
      <c r="F205" s="165" t="s">
        <v>327</v>
      </c>
      <c r="H205" s="193" t="s">
        <v>1</v>
      </c>
      <c r="L205" s="163"/>
      <c r="M205" s="166"/>
      <c r="N205" s="167"/>
      <c r="O205" s="167"/>
      <c r="P205" s="167"/>
      <c r="Q205" s="167"/>
      <c r="R205" s="167"/>
      <c r="S205" s="167"/>
      <c r="T205" s="168"/>
      <c r="AT205" s="164" t="s">
        <v>155</v>
      </c>
      <c r="AU205" s="164" t="s">
        <v>80</v>
      </c>
      <c r="AV205" s="14" t="s">
        <v>78</v>
      </c>
      <c r="AW205" s="14" t="s">
        <v>28</v>
      </c>
      <c r="AX205" s="14" t="s">
        <v>71</v>
      </c>
      <c r="AY205" s="164" t="s">
        <v>147</v>
      </c>
    </row>
    <row r="206" spans="2:51" s="13" customFormat="1" ht="12">
      <c r="B206" s="147"/>
      <c r="D206" s="148" t="s">
        <v>155</v>
      </c>
      <c r="E206" s="149" t="s">
        <v>1</v>
      </c>
      <c r="F206" s="150" t="s">
        <v>328</v>
      </c>
      <c r="H206" s="190">
        <v>40.606</v>
      </c>
      <c r="L206" s="147"/>
      <c r="M206" s="151"/>
      <c r="N206" s="152"/>
      <c r="O206" s="152"/>
      <c r="P206" s="152"/>
      <c r="Q206" s="152"/>
      <c r="R206" s="152"/>
      <c r="S206" s="152"/>
      <c r="T206" s="153"/>
      <c r="AT206" s="149" t="s">
        <v>155</v>
      </c>
      <c r="AU206" s="149" t="s">
        <v>80</v>
      </c>
      <c r="AV206" s="13" t="s">
        <v>80</v>
      </c>
      <c r="AW206" s="13" t="s">
        <v>28</v>
      </c>
      <c r="AX206" s="13" t="s">
        <v>78</v>
      </c>
      <c r="AY206" s="149" t="s">
        <v>147</v>
      </c>
    </row>
    <row r="207" spans="1:65" s="2" customFormat="1" ht="14.45" customHeight="1">
      <c r="A207" s="26"/>
      <c r="B207" s="134"/>
      <c r="C207" s="135" t="s">
        <v>329</v>
      </c>
      <c r="D207" s="135" t="s">
        <v>149</v>
      </c>
      <c r="E207" s="136" t="s">
        <v>330</v>
      </c>
      <c r="F207" s="137" t="s">
        <v>331</v>
      </c>
      <c r="G207" s="138" t="s">
        <v>152</v>
      </c>
      <c r="H207" s="189">
        <v>24.54</v>
      </c>
      <c r="I207" s="139">
        <v>0</v>
      </c>
      <c r="J207" s="139">
        <f>ROUND(I207*H207,2)</f>
        <v>0</v>
      </c>
      <c r="K207" s="140"/>
      <c r="L207" s="27"/>
      <c r="M207" s="141" t="s">
        <v>1</v>
      </c>
      <c r="N207" s="142" t="s">
        <v>36</v>
      </c>
      <c r="O207" s="143">
        <v>0.229</v>
      </c>
      <c r="P207" s="143">
        <f>O207*H207</f>
        <v>5.61966</v>
      </c>
      <c r="Q207" s="143">
        <v>0</v>
      </c>
      <c r="R207" s="143">
        <f>Q207*H207</f>
        <v>0</v>
      </c>
      <c r="S207" s="143">
        <v>0.117</v>
      </c>
      <c r="T207" s="144">
        <f>S207*H207</f>
        <v>2.8711800000000003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45" t="s">
        <v>153</v>
      </c>
      <c r="AT207" s="145" t="s">
        <v>149</v>
      </c>
      <c r="AU207" s="145" t="s">
        <v>80</v>
      </c>
      <c r="AY207" s="17" t="s">
        <v>147</v>
      </c>
      <c r="BE207" s="146">
        <f>IF(N207="základní",J207,0)</f>
        <v>0</v>
      </c>
      <c r="BF207" s="146">
        <f>IF(N207="snížená",J207,0)</f>
        <v>0</v>
      </c>
      <c r="BG207" s="146">
        <f>IF(N207="zákl. přenesená",J207,0)</f>
        <v>0</v>
      </c>
      <c r="BH207" s="146">
        <f>IF(N207="sníž. přenesená",J207,0)</f>
        <v>0</v>
      </c>
      <c r="BI207" s="146">
        <f>IF(N207="nulová",J207,0)</f>
        <v>0</v>
      </c>
      <c r="BJ207" s="17" t="s">
        <v>78</v>
      </c>
      <c r="BK207" s="146">
        <f>ROUND(I207*H207,2)</f>
        <v>0</v>
      </c>
      <c r="BL207" s="17" t="s">
        <v>153</v>
      </c>
      <c r="BM207" s="145" t="s">
        <v>332</v>
      </c>
    </row>
    <row r="208" spans="2:51" s="14" customFormat="1" ht="12">
      <c r="B208" s="163"/>
      <c r="D208" s="148" t="s">
        <v>155</v>
      </c>
      <c r="E208" s="164" t="s">
        <v>1</v>
      </c>
      <c r="F208" s="165" t="s">
        <v>333</v>
      </c>
      <c r="H208" s="193" t="s">
        <v>1</v>
      </c>
      <c r="L208" s="163"/>
      <c r="M208" s="166"/>
      <c r="N208" s="167"/>
      <c r="O208" s="167"/>
      <c r="P208" s="167"/>
      <c r="Q208" s="167"/>
      <c r="R208" s="167"/>
      <c r="S208" s="167"/>
      <c r="T208" s="168"/>
      <c r="AT208" s="164" t="s">
        <v>155</v>
      </c>
      <c r="AU208" s="164" t="s">
        <v>80</v>
      </c>
      <c r="AV208" s="14" t="s">
        <v>78</v>
      </c>
      <c r="AW208" s="14" t="s">
        <v>28</v>
      </c>
      <c r="AX208" s="14" t="s">
        <v>71</v>
      </c>
      <c r="AY208" s="164" t="s">
        <v>147</v>
      </c>
    </row>
    <row r="209" spans="2:51" s="13" customFormat="1" ht="12">
      <c r="B209" s="147"/>
      <c r="D209" s="148" t="s">
        <v>155</v>
      </c>
      <c r="E209" s="149" t="s">
        <v>1</v>
      </c>
      <c r="F209" s="150" t="s">
        <v>334</v>
      </c>
      <c r="H209" s="190">
        <v>24.54</v>
      </c>
      <c r="L209" s="147"/>
      <c r="M209" s="151"/>
      <c r="N209" s="152"/>
      <c r="O209" s="152"/>
      <c r="P209" s="152"/>
      <c r="Q209" s="152"/>
      <c r="R209" s="152"/>
      <c r="S209" s="152"/>
      <c r="T209" s="153"/>
      <c r="AT209" s="149" t="s">
        <v>155</v>
      </c>
      <c r="AU209" s="149" t="s">
        <v>80</v>
      </c>
      <c r="AV209" s="13" t="s">
        <v>80</v>
      </c>
      <c r="AW209" s="13" t="s">
        <v>28</v>
      </c>
      <c r="AX209" s="13" t="s">
        <v>78</v>
      </c>
      <c r="AY209" s="149" t="s">
        <v>147</v>
      </c>
    </row>
    <row r="210" spans="1:65" s="2" customFormat="1" ht="24.2" customHeight="1">
      <c r="A210" s="26"/>
      <c r="B210" s="134"/>
      <c r="C210" s="135" t="s">
        <v>335</v>
      </c>
      <c r="D210" s="135" t="s">
        <v>149</v>
      </c>
      <c r="E210" s="136" t="s">
        <v>336</v>
      </c>
      <c r="F210" s="137" t="s">
        <v>337</v>
      </c>
      <c r="G210" s="138" t="s">
        <v>159</v>
      </c>
      <c r="H210" s="189">
        <v>2.07</v>
      </c>
      <c r="I210" s="139">
        <v>0</v>
      </c>
      <c r="J210" s="139">
        <f>ROUND(I210*H210,2)</f>
        <v>0</v>
      </c>
      <c r="K210" s="140"/>
      <c r="L210" s="27"/>
      <c r="M210" s="141" t="s">
        <v>1</v>
      </c>
      <c r="N210" s="142" t="s">
        <v>36</v>
      </c>
      <c r="O210" s="143">
        <v>5.863</v>
      </c>
      <c r="P210" s="143">
        <f>O210*H210</f>
        <v>12.13641</v>
      </c>
      <c r="Q210" s="143">
        <v>0</v>
      </c>
      <c r="R210" s="143">
        <f>Q210*H210</f>
        <v>0</v>
      </c>
      <c r="S210" s="143">
        <v>1.6</v>
      </c>
      <c r="T210" s="144">
        <f>S210*H210</f>
        <v>3.312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45" t="s">
        <v>153</v>
      </c>
      <c r="AT210" s="145" t="s">
        <v>149</v>
      </c>
      <c r="AU210" s="145" t="s">
        <v>80</v>
      </c>
      <c r="AY210" s="17" t="s">
        <v>147</v>
      </c>
      <c r="BE210" s="146">
        <f>IF(N210="základní",J210,0)</f>
        <v>0</v>
      </c>
      <c r="BF210" s="146">
        <f>IF(N210="snížená",J210,0)</f>
        <v>0</v>
      </c>
      <c r="BG210" s="146">
        <f>IF(N210="zákl. přenesená",J210,0)</f>
        <v>0</v>
      </c>
      <c r="BH210" s="146">
        <f>IF(N210="sníž. přenesená",J210,0)</f>
        <v>0</v>
      </c>
      <c r="BI210" s="146">
        <f>IF(N210="nulová",J210,0)</f>
        <v>0</v>
      </c>
      <c r="BJ210" s="17" t="s">
        <v>78</v>
      </c>
      <c r="BK210" s="146">
        <f>ROUND(I210*H210,2)</f>
        <v>0</v>
      </c>
      <c r="BL210" s="17" t="s">
        <v>153</v>
      </c>
      <c r="BM210" s="145" t="s">
        <v>338</v>
      </c>
    </row>
    <row r="211" spans="2:51" s="13" customFormat="1" ht="12">
      <c r="B211" s="147"/>
      <c r="D211" s="148" t="s">
        <v>155</v>
      </c>
      <c r="E211" s="149" t="s">
        <v>1</v>
      </c>
      <c r="F211" s="150" t="s">
        <v>339</v>
      </c>
      <c r="H211" s="190">
        <v>2.07</v>
      </c>
      <c r="L211" s="147"/>
      <c r="M211" s="151"/>
      <c r="N211" s="152"/>
      <c r="O211" s="152"/>
      <c r="P211" s="152"/>
      <c r="Q211" s="152"/>
      <c r="R211" s="152"/>
      <c r="S211" s="152"/>
      <c r="T211" s="153"/>
      <c r="AT211" s="149" t="s">
        <v>155</v>
      </c>
      <c r="AU211" s="149" t="s">
        <v>80</v>
      </c>
      <c r="AV211" s="13" t="s">
        <v>80</v>
      </c>
      <c r="AW211" s="13" t="s">
        <v>28</v>
      </c>
      <c r="AX211" s="13" t="s">
        <v>78</v>
      </c>
      <c r="AY211" s="149" t="s">
        <v>147</v>
      </c>
    </row>
    <row r="212" spans="1:65" s="2" customFormat="1" ht="14.45" customHeight="1">
      <c r="A212" s="26"/>
      <c r="B212" s="134"/>
      <c r="C212" s="135" t="s">
        <v>340</v>
      </c>
      <c r="D212" s="135" t="s">
        <v>149</v>
      </c>
      <c r="E212" s="136" t="s">
        <v>341</v>
      </c>
      <c r="F212" s="137" t="s">
        <v>342</v>
      </c>
      <c r="G212" s="138" t="s">
        <v>152</v>
      </c>
      <c r="H212" s="189">
        <v>106.33</v>
      </c>
      <c r="I212" s="139">
        <v>0</v>
      </c>
      <c r="J212" s="139">
        <f>ROUND(I212*H212,2)</f>
        <v>0</v>
      </c>
      <c r="K212" s="140"/>
      <c r="L212" s="27"/>
      <c r="M212" s="141" t="s">
        <v>1</v>
      </c>
      <c r="N212" s="142" t="s">
        <v>36</v>
      </c>
      <c r="O212" s="143">
        <v>0.306</v>
      </c>
      <c r="P212" s="143">
        <f>O212*H212</f>
        <v>32.53698</v>
      </c>
      <c r="Q212" s="143">
        <v>0</v>
      </c>
      <c r="R212" s="143">
        <f>Q212*H212</f>
        <v>0</v>
      </c>
      <c r="S212" s="143">
        <v>0</v>
      </c>
      <c r="T212" s="144">
        <f>S212*H212</f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45" t="s">
        <v>153</v>
      </c>
      <c r="AT212" s="145" t="s">
        <v>149</v>
      </c>
      <c r="AU212" s="145" t="s">
        <v>80</v>
      </c>
      <c r="AY212" s="17" t="s">
        <v>147</v>
      </c>
      <c r="BE212" s="146">
        <f>IF(N212="základní",J212,0)</f>
        <v>0</v>
      </c>
      <c r="BF212" s="146">
        <f>IF(N212="snížená",J212,0)</f>
        <v>0</v>
      </c>
      <c r="BG212" s="146">
        <f>IF(N212="zákl. přenesená",J212,0)</f>
        <v>0</v>
      </c>
      <c r="BH212" s="146">
        <f>IF(N212="sníž. přenesená",J212,0)</f>
        <v>0</v>
      </c>
      <c r="BI212" s="146">
        <f>IF(N212="nulová",J212,0)</f>
        <v>0</v>
      </c>
      <c r="BJ212" s="17" t="s">
        <v>78</v>
      </c>
      <c r="BK212" s="146">
        <f>ROUND(I212*H212,2)</f>
        <v>0</v>
      </c>
      <c r="BL212" s="17" t="s">
        <v>153</v>
      </c>
      <c r="BM212" s="145" t="s">
        <v>343</v>
      </c>
    </row>
    <row r="213" spans="2:51" s="13" customFormat="1" ht="12">
      <c r="B213" s="147"/>
      <c r="D213" s="148" t="s">
        <v>155</v>
      </c>
      <c r="E213" s="149" t="s">
        <v>1</v>
      </c>
      <c r="F213" s="150" t="s">
        <v>344</v>
      </c>
      <c r="H213" s="190">
        <v>106.33</v>
      </c>
      <c r="L213" s="147"/>
      <c r="M213" s="151"/>
      <c r="N213" s="152"/>
      <c r="O213" s="152"/>
      <c r="P213" s="152"/>
      <c r="Q213" s="152"/>
      <c r="R213" s="152"/>
      <c r="S213" s="152"/>
      <c r="T213" s="153"/>
      <c r="AT213" s="149" t="s">
        <v>155</v>
      </c>
      <c r="AU213" s="149" t="s">
        <v>80</v>
      </c>
      <c r="AV213" s="13" t="s">
        <v>80</v>
      </c>
      <c r="AW213" s="13" t="s">
        <v>28</v>
      </c>
      <c r="AX213" s="13" t="s">
        <v>78</v>
      </c>
      <c r="AY213" s="149" t="s">
        <v>147</v>
      </c>
    </row>
    <row r="214" spans="1:65" s="2" customFormat="1" ht="24.2" customHeight="1">
      <c r="A214" s="26"/>
      <c r="B214" s="134"/>
      <c r="C214" s="135" t="s">
        <v>345</v>
      </c>
      <c r="D214" s="135" t="s">
        <v>149</v>
      </c>
      <c r="E214" s="136" t="s">
        <v>346</v>
      </c>
      <c r="F214" s="137" t="s">
        <v>347</v>
      </c>
      <c r="G214" s="138" t="s">
        <v>152</v>
      </c>
      <c r="H214" s="189">
        <v>212.66</v>
      </c>
      <c r="I214" s="139">
        <v>0</v>
      </c>
      <c r="J214" s="139">
        <f>ROUND(I214*H214,2)</f>
        <v>0</v>
      </c>
      <c r="K214" s="140"/>
      <c r="L214" s="27"/>
      <c r="M214" s="141" t="s">
        <v>1</v>
      </c>
      <c r="N214" s="142" t="s">
        <v>36</v>
      </c>
      <c r="O214" s="143">
        <v>0.141</v>
      </c>
      <c r="P214" s="143">
        <f>O214*H214</f>
        <v>29.985059999999997</v>
      </c>
      <c r="Q214" s="143">
        <v>0</v>
      </c>
      <c r="R214" s="143">
        <f>Q214*H214</f>
        <v>0</v>
      </c>
      <c r="S214" s="143">
        <v>0</v>
      </c>
      <c r="T214" s="144">
        <f>S214*H214</f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45" t="s">
        <v>153</v>
      </c>
      <c r="AT214" s="145" t="s">
        <v>149</v>
      </c>
      <c r="AU214" s="145" t="s">
        <v>80</v>
      </c>
      <c r="AY214" s="17" t="s">
        <v>147</v>
      </c>
      <c r="BE214" s="146">
        <f>IF(N214="základní",J214,0)</f>
        <v>0</v>
      </c>
      <c r="BF214" s="146">
        <f>IF(N214="snížená",J214,0)</f>
        <v>0</v>
      </c>
      <c r="BG214" s="146">
        <f>IF(N214="zákl. přenesená",J214,0)</f>
        <v>0</v>
      </c>
      <c r="BH214" s="146">
        <f>IF(N214="sníž. přenesená",J214,0)</f>
        <v>0</v>
      </c>
      <c r="BI214" s="146">
        <f>IF(N214="nulová",J214,0)</f>
        <v>0</v>
      </c>
      <c r="BJ214" s="17" t="s">
        <v>78</v>
      </c>
      <c r="BK214" s="146">
        <f>ROUND(I214*H214,2)</f>
        <v>0</v>
      </c>
      <c r="BL214" s="17" t="s">
        <v>153</v>
      </c>
      <c r="BM214" s="145" t="s">
        <v>348</v>
      </c>
    </row>
    <row r="215" spans="2:51" s="13" customFormat="1" ht="12">
      <c r="B215" s="147"/>
      <c r="D215" s="148" t="s">
        <v>155</v>
      </c>
      <c r="F215" s="150" t="s">
        <v>349</v>
      </c>
      <c r="H215" s="190">
        <v>212.66</v>
      </c>
      <c r="L215" s="147"/>
      <c r="M215" s="151"/>
      <c r="N215" s="152"/>
      <c r="O215" s="152"/>
      <c r="P215" s="152"/>
      <c r="Q215" s="152"/>
      <c r="R215" s="152"/>
      <c r="S215" s="152"/>
      <c r="T215" s="153"/>
      <c r="AT215" s="149" t="s">
        <v>155</v>
      </c>
      <c r="AU215" s="149" t="s">
        <v>80</v>
      </c>
      <c r="AV215" s="13" t="s">
        <v>80</v>
      </c>
      <c r="AW215" s="13" t="s">
        <v>3</v>
      </c>
      <c r="AX215" s="13" t="s">
        <v>78</v>
      </c>
      <c r="AY215" s="149" t="s">
        <v>147</v>
      </c>
    </row>
    <row r="216" spans="1:65" s="2" customFormat="1" ht="14.45" customHeight="1">
      <c r="A216" s="26"/>
      <c r="B216" s="134"/>
      <c r="C216" s="135" t="s">
        <v>350</v>
      </c>
      <c r="D216" s="135" t="s">
        <v>149</v>
      </c>
      <c r="E216" s="136" t="s">
        <v>351</v>
      </c>
      <c r="F216" s="137" t="s">
        <v>352</v>
      </c>
      <c r="G216" s="138" t="s">
        <v>152</v>
      </c>
      <c r="H216" s="189">
        <v>2.175</v>
      </c>
      <c r="I216" s="139">
        <v>0</v>
      </c>
      <c r="J216" s="139">
        <f>ROUND(I216*H216,2)</f>
        <v>0</v>
      </c>
      <c r="K216" s="140"/>
      <c r="L216" s="27"/>
      <c r="M216" s="141" t="s">
        <v>1</v>
      </c>
      <c r="N216" s="142" t="s">
        <v>36</v>
      </c>
      <c r="O216" s="143">
        <v>2.352</v>
      </c>
      <c r="P216" s="143">
        <f>O216*H216</f>
        <v>5.1156</v>
      </c>
      <c r="Q216" s="143">
        <v>0</v>
      </c>
      <c r="R216" s="143">
        <f>Q216*H216</f>
        <v>0</v>
      </c>
      <c r="S216" s="143">
        <v>0.066</v>
      </c>
      <c r="T216" s="144">
        <f>S216*H216</f>
        <v>0.14354999999999998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45" t="s">
        <v>153</v>
      </c>
      <c r="AT216" s="145" t="s">
        <v>149</v>
      </c>
      <c r="AU216" s="145" t="s">
        <v>80</v>
      </c>
      <c r="AY216" s="17" t="s">
        <v>147</v>
      </c>
      <c r="BE216" s="146">
        <f>IF(N216="základní",J216,0)</f>
        <v>0</v>
      </c>
      <c r="BF216" s="146">
        <f>IF(N216="snížená",J216,0)</f>
        <v>0</v>
      </c>
      <c r="BG216" s="146">
        <f>IF(N216="zákl. přenesená",J216,0)</f>
        <v>0</v>
      </c>
      <c r="BH216" s="146">
        <f>IF(N216="sníž. přenesená",J216,0)</f>
        <v>0</v>
      </c>
      <c r="BI216" s="146">
        <f>IF(N216="nulová",J216,0)</f>
        <v>0</v>
      </c>
      <c r="BJ216" s="17" t="s">
        <v>78</v>
      </c>
      <c r="BK216" s="146">
        <f>ROUND(I216*H216,2)</f>
        <v>0</v>
      </c>
      <c r="BL216" s="17" t="s">
        <v>153</v>
      </c>
      <c r="BM216" s="145" t="s">
        <v>353</v>
      </c>
    </row>
    <row r="217" spans="2:51" s="13" customFormat="1" ht="12">
      <c r="B217" s="147"/>
      <c r="D217" s="148" t="s">
        <v>155</v>
      </c>
      <c r="E217" s="149" t="s">
        <v>1</v>
      </c>
      <c r="F217" s="150" t="s">
        <v>354</v>
      </c>
      <c r="H217" s="190">
        <v>2.175</v>
      </c>
      <c r="L217" s="147"/>
      <c r="M217" s="151"/>
      <c r="N217" s="152"/>
      <c r="O217" s="152"/>
      <c r="P217" s="152"/>
      <c r="Q217" s="152"/>
      <c r="R217" s="152"/>
      <c r="S217" s="152"/>
      <c r="T217" s="153"/>
      <c r="AT217" s="149" t="s">
        <v>155</v>
      </c>
      <c r="AU217" s="149" t="s">
        <v>80</v>
      </c>
      <c r="AV217" s="13" t="s">
        <v>80</v>
      </c>
      <c r="AW217" s="13" t="s">
        <v>28</v>
      </c>
      <c r="AX217" s="13" t="s">
        <v>78</v>
      </c>
      <c r="AY217" s="149" t="s">
        <v>147</v>
      </c>
    </row>
    <row r="218" spans="1:65" s="2" customFormat="1" ht="24.2" customHeight="1">
      <c r="A218" s="26"/>
      <c r="B218" s="134"/>
      <c r="C218" s="135" t="s">
        <v>355</v>
      </c>
      <c r="D218" s="135" t="s">
        <v>149</v>
      </c>
      <c r="E218" s="136" t="s">
        <v>356</v>
      </c>
      <c r="F218" s="137" t="s">
        <v>357</v>
      </c>
      <c r="G218" s="138" t="s">
        <v>152</v>
      </c>
      <c r="H218" s="189">
        <v>8.64</v>
      </c>
      <c r="I218" s="139">
        <v>0</v>
      </c>
      <c r="J218" s="139">
        <f>ROUND(I218*H218,2)</f>
        <v>0</v>
      </c>
      <c r="K218" s="140"/>
      <c r="L218" s="27"/>
      <c r="M218" s="141" t="s">
        <v>1</v>
      </c>
      <c r="N218" s="142" t="s">
        <v>36</v>
      </c>
      <c r="O218" s="143">
        <v>0.594</v>
      </c>
      <c r="P218" s="143">
        <f>O218*H218</f>
        <v>5.13216</v>
      </c>
      <c r="Q218" s="143">
        <v>0</v>
      </c>
      <c r="R218" s="143">
        <f>Q218*H218</f>
        <v>0</v>
      </c>
      <c r="S218" s="143">
        <v>0.041</v>
      </c>
      <c r="T218" s="144">
        <f>S218*H218</f>
        <v>0.35424000000000005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45" t="s">
        <v>153</v>
      </c>
      <c r="AT218" s="145" t="s">
        <v>149</v>
      </c>
      <c r="AU218" s="145" t="s">
        <v>80</v>
      </c>
      <c r="AY218" s="17" t="s">
        <v>147</v>
      </c>
      <c r="BE218" s="146">
        <f>IF(N218="základní",J218,0)</f>
        <v>0</v>
      </c>
      <c r="BF218" s="146">
        <f>IF(N218="snížená",J218,0)</f>
        <v>0</v>
      </c>
      <c r="BG218" s="146">
        <f>IF(N218="zákl. přenesená",J218,0)</f>
        <v>0</v>
      </c>
      <c r="BH218" s="146">
        <f>IF(N218="sníž. přenesená",J218,0)</f>
        <v>0</v>
      </c>
      <c r="BI218" s="146">
        <f>IF(N218="nulová",J218,0)</f>
        <v>0</v>
      </c>
      <c r="BJ218" s="17" t="s">
        <v>78</v>
      </c>
      <c r="BK218" s="146">
        <f>ROUND(I218*H218,2)</f>
        <v>0</v>
      </c>
      <c r="BL218" s="17" t="s">
        <v>153</v>
      </c>
      <c r="BM218" s="145" t="s">
        <v>358</v>
      </c>
    </row>
    <row r="219" spans="2:51" s="13" customFormat="1" ht="12">
      <c r="B219" s="147"/>
      <c r="D219" s="148" t="s">
        <v>155</v>
      </c>
      <c r="E219" s="149" t="s">
        <v>1</v>
      </c>
      <c r="F219" s="150" t="s">
        <v>359</v>
      </c>
      <c r="H219" s="190">
        <v>8.64</v>
      </c>
      <c r="L219" s="147"/>
      <c r="M219" s="151"/>
      <c r="N219" s="152"/>
      <c r="O219" s="152"/>
      <c r="P219" s="152"/>
      <c r="Q219" s="152"/>
      <c r="R219" s="152"/>
      <c r="S219" s="152"/>
      <c r="T219" s="153"/>
      <c r="AT219" s="149" t="s">
        <v>155</v>
      </c>
      <c r="AU219" s="149" t="s">
        <v>80</v>
      </c>
      <c r="AV219" s="13" t="s">
        <v>80</v>
      </c>
      <c r="AW219" s="13" t="s">
        <v>28</v>
      </c>
      <c r="AX219" s="13" t="s">
        <v>78</v>
      </c>
      <c r="AY219" s="149" t="s">
        <v>147</v>
      </c>
    </row>
    <row r="220" spans="1:65" s="2" customFormat="1" ht="14.45" customHeight="1">
      <c r="A220" s="26"/>
      <c r="B220" s="134"/>
      <c r="C220" s="135" t="s">
        <v>360</v>
      </c>
      <c r="D220" s="135" t="s">
        <v>149</v>
      </c>
      <c r="E220" s="136" t="s">
        <v>361</v>
      </c>
      <c r="F220" s="137" t="s">
        <v>362</v>
      </c>
      <c r="G220" s="138" t="s">
        <v>152</v>
      </c>
      <c r="H220" s="189">
        <v>4.6</v>
      </c>
      <c r="I220" s="139">
        <v>0</v>
      </c>
      <c r="J220" s="139">
        <f>ROUND(I220*H220,2)</f>
        <v>0</v>
      </c>
      <c r="K220" s="140"/>
      <c r="L220" s="27"/>
      <c r="M220" s="141" t="s">
        <v>1</v>
      </c>
      <c r="N220" s="142" t="s">
        <v>36</v>
      </c>
      <c r="O220" s="143">
        <v>0.939</v>
      </c>
      <c r="P220" s="143">
        <f>O220*H220</f>
        <v>4.319399999999999</v>
      </c>
      <c r="Q220" s="143">
        <v>0</v>
      </c>
      <c r="R220" s="143">
        <f>Q220*H220</f>
        <v>0</v>
      </c>
      <c r="S220" s="143">
        <v>0.076</v>
      </c>
      <c r="T220" s="144">
        <f>S220*H220</f>
        <v>0.34959999999999997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45" t="s">
        <v>153</v>
      </c>
      <c r="AT220" s="145" t="s">
        <v>149</v>
      </c>
      <c r="AU220" s="145" t="s">
        <v>80</v>
      </c>
      <c r="AY220" s="17" t="s">
        <v>147</v>
      </c>
      <c r="BE220" s="146">
        <f>IF(N220="základní",J220,0)</f>
        <v>0</v>
      </c>
      <c r="BF220" s="146">
        <f>IF(N220="snížená",J220,0)</f>
        <v>0</v>
      </c>
      <c r="BG220" s="146">
        <f>IF(N220="zákl. přenesená",J220,0)</f>
        <v>0</v>
      </c>
      <c r="BH220" s="146">
        <f>IF(N220="sníž. přenesená",J220,0)</f>
        <v>0</v>
      </c>
      <c r="BI220" s="146">
        <f>IF(N220="nulová",J220,0)</f>
        <v>0</v>
      </c>
      <c r="BJ220" s="17" t="s">
        <v>78</v>
      </c>
      <c r="BK220" s="146">
        <f>ROUND(I220*H220,2)</f>
        <v>0</v>
      </c>
      <c r="BL220" s="17" t="s">
        <v>153</v>
      </c>
      <c r="BM220" s="145" t="s">
        <v>363</v>
      </c>
    </row>
    <row r="221" spans="2:51" s="13" customFormat="1" ht="12">
      <c r="B221" s="147"/>
      <c r="D221" s="148" t="s">
        <v>155</v>
      </c>
      <c r="E221" s="149" t="s">
        <v>1</v>
      </c>
      <c r="F221" s="150" t="s">
        <v>364</v>
      </c>
      <c r="H221" s="190">
        <v>4.6</v>
      </c>
      <c r="L221" s="147"/>
      <c r="M221" s="151"/>
      <c r="N221" s="152"/>
      <c r="O221" s="152"/>
      <c r="P221" s="152"/>
      <c r="Q221" s="152"/>
      <c r="R221" s="152"/>
      <c r="S221" s="152"/>
      <c r="T221" s="153"/>
      <c r="AT221" s="149" t="s">
        <v>155</v>
      </c>
      <c r="AU221" s="149" t="s">
        <v>80</v>
      </c>
      <c r="AV221" s="13" t="s">
        <v>80</v>
      </c>
      <c r="AW221" s="13" t="s">
        <v>28</v>
      </c>
      <c r="AX221" s="13" t="s">
        <v>78</v>
      </c>
      <c r="AY221" s="149" t="s">
        <v>147</v>
      </c>
    </row>
    <row r="222" spans="1:65" s="2" customFormat="1" ht="14.45" customHeight="1">
      <c r="A222" s="26"/>
      <c r="B222" s="134"/>
      <c r="C222" s="135" t="s">
        <v>365</v>
      </c>
      <c r="D222" s="135" t="s">
        <v>149</v>
      </c>
      <c r="E222" s="136" t="s">
        <v>366</v>
      </c>
      <c r="F222" s="137" t="s">
        <v>367</v>
      </c>
      <c r="G222" s="138" t="s">
        <v>152</v>
      </c>
      <c r="H222" s="189">
        <v>6</v>
      </c>
      <c r="I222" s="139">
        <v>0</v>
      </c>
      <c r="J222" s="139">
        <f>ROUND(I222*H222,2)</f>
        <v>0</v>
      </c>
      <c r="K222" s="140"/>
      <c r="L222" s="27"/>
      <c r="M222" s="141" t="s">
        <v>1</v>
      </c>
      <c r="N222" s="142" t="s">
        <v>36</v>
      </c>
      <c r="O222" s="143">
        <v>0.347</v>
      </c>
      <c r="P222" s="143">
        <f>O222*H222</f>
        <v>2.082</v>
      </c>
      <c r="Q222" s="143">
        <v>0</v>
      </c>
      <c r="R222" s="143">
        <f>Q222*H222</f>
        <v>0</v>
      </c>
      <c r="S222" s="143">
        <v>0.066</v>
      </c>
      <c r="T222" s="144">
        <f>S222*H222</f>
        <v>0.396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45" t="s">
        <v>153</v>
      </c>
      <c r="AT222" s="145" t="s">
        <v>149</v>
      </c>
      <c r="AU222" s="145" t="s">
        <v>80</v>
      </c>
      <c r="AY222" s="17" t="s">
        <v>147</v>
      </c>
      <c r="BE222" s="146">
        <f>IF(N222="základní",J222,0)</f>
        <v>0</v>
      </c>
      <c r="BF222" s="146">
        <f>IF(N222="snížená",J222,0)</f>
        <v>0</v>
      </c>
      <c r="BG222" s="146">
        <f>IF(N222="zákl. přenesená",J222,0)</f>
        <v>0</v>
      </c>
      <c r="BH222" s="146">
        <f>IF(N222="sníž. přenesená",J222,0)</f>
        <v>0</v>
      </c>
      <c r="BI222" s="146">
        <f>IF(N222="nulová",J222,0)</f>
        <v>0</v>
      </c>
      <c r="BJ222" s="17" t="s">
        <v>78</v>
      </c>
      <c r="BK222" s="146">
        <f>ROUND(I222*H222,2)</f>
        <v>0</v>
      </c>
      <c r="BL222" s="17" t="s">
        <v>153</v>
      </c>
      <c r="BM222" s="145" t="s">
        <v>368</v>
      </c>
    </row>
    <row r="223" spans="2:51" s="13" customFormat="1" ht="12">
      <c r="B223" s="147"/>
      <c r="D223" s="148" t="s">
        <v>155</v>
      </c>
      <c r="E223" s="149" t="s">
        <v>1</v>
      </c>
      <c r="F223" s="150" t="s">
        <v>369</v>
      </c>
      <c r="H223" s="190">
        <v>6</v>
      </c>
      <c r="L223" s="147"/>
      <c r="M223" s="151"/>
      <c r="N223" s="152"/>
      <c r="O223" s="152"/>
      <c r="P223" s="152"/>
      <c r="Q223" s="152"/>
      <c r="R223" s="152"/>
      <c r="S223" s="152"/>
      <c r="T223" s="153"/>
      <c r="AT223" s="149" t="s">
        <v>155</v>
      </c>
      <c r="AU223" s="149" t="s">
        <v>80</v>
      </c>
      <c r="AV223" s="13" t="s">
        <v>80</v>
      </c>
      <c r="AW223" s="13" t="s">
        <v>28</v>
      </c>
      <c r="AX223" s="13" t="s">
        <v>78</v>
      </c>
      <c r="AY223" s="149" t="s">
        <v>147</v>
      </c>
    </row>
    <row r="224" spans="1:65" s="2" customFormat="1" ht="14.45" customHeight="1">
      <c r="A224" s="26"/>
      <c r="B224" s="134"/>
      <c r="C224" s="135" t="s">
        <v>370</v>
      </c>
      <c r="D224" s="135" t="s">
        <v>149</v>
      </c>
      <c r="E224" s="136" t="s">
        <v>371</v>
      </c>
      <c r="F224" s="137" t="s">
        <v>372</v>
      </c>
      <c r="G224" s="138" t="s">
        <v>152</v>
      </c>
      <c r="H224" s="189">
        <v>46.926</v>
      </c>
      <c r="I224" s="139">
        <v>0</v>
      </c>
      <c r="J224" s="139">
        <f>ROUND(I224*H224,2)</f>
        <v>0</v>
      </c>
      <c r="K224" s="140"/>
      <c r="L224" s="27"/>
      <c r="M224" s="141" t="s">
        <v>1</v>
      </c>
      <c r="N224" s="142" t="s">
        <v>36</v>
      </c>
      <c r="O224" s="143">
        <v>0.332</v>
      </c>
      <c r="P224" s="143">
        <f>O224*H224</f>
        <v>15.579432</v>
      </c>
      <c r="Q224" s="143">
        <v>0</v>
      </c>
      <c r="R224" s="143">
        <f>Q224*H224</f>
        <v>0</v>
      </c>
      <c r="S224" s="143">
        <v>0.025</v>
      </c>
      <c r="T224" s="144">
        <f>S224*H224</f>
        <v>1.1731500000000001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45" t="s">
        <v>153</v>
      </c>
      <c r="AT224" s="145" t="s">
        <v>149</v>
      </c>
      <c r="AU224" s="145" t="s">
        <v>80</v>
      </c>
      <c r="AY224" s="17" t="s">
        <v>147</v>
      </c>
      <c r="BE224" s="146">
        <f>IF(N224="základní",J224,0)</f>
        <v>0</v>
      </c>
      <c r="BF224" s="146">
        <f>IF(N224="snížená",J224,0)</f>
        <v>0</v>
      </c>
      <c r="BG224" s="146">
        <f>IF(N224="zákl. přenesená",J224,0)</f>
        <v>0</v>
      </c>
      <c r="BH224" s="146">
        <f>IF(N224="sníž. přenesená",J224,0)</f>
        <v>0</v>
      </c>
      <c r="BI224" s="146">
        <f>IF(N224="nulová",J224,0)</f>
        <v>0</v>
      </c>
      <c r="BJ224" s="17" t="s">
        <v>78</v>
      </c>
      <c r="BK224" s="146">
        <f>ROUND(I224*H224,2)</f>
        <v>0</v>
      </c>
      <c r="BL224" s="17" t="s">
        <v>153</v>
      </c>
      <c r="BM224" s="145" t="s">
        <v>373</v>
      </c>
    </row>
    <row r="225" spans="2:51" s="13" customFormat="1" ht="12">
      <c r="B225" s="147"/>
      <c r="D225" s="148" t="s">
        <v>155</v>
      </c>
      <c r="E225" s="149" t="s">
        <v>1</v>
      </c>
      <c r="F225" s="150" t="s">
        <v>374</v>
      </c>
      <c r="H225" s="190">
        <v>28.32</v>
      </c>
      <c r="L225" s="147"/>
      <c r="M225" s="151"/>
      <c r="N225" s="152"/>
      <c r="O225" s="152"/>
      <c r="P225" s="152"/>
      <c r="Q225" s="152"/>
      <c r="R225" s="152"/>
      <c r="S225" s="152"/>
      <c r="T225" s="153"/>
      <c r="AT225" s="149" t="s">
        <v>155</v>
      </c>
      <c r="AU225" s="149" t="s">
        <v>80</v>
      </c>
      <c r="AV225" s="13" t="s">
        <v>80</v>
      </c>
      <c r="AW225" s="13" t="s">
        <v>28</v>
      </c>
      <c r="AX225" s="13" t="s">
        <v>71</v>
      </c>
      <c r="AY225" s="149" t="s">
        <v>147</v>
      </c>
    </row>
    <row r="226" spans="2:51" s="13" customFormat="1" ht="12">
      <c r="B226" s="147"/>
      <c r="D226" s="148" t="s">
        <v>155</v>
      </c>
      <c r="E226" s="149" t="s">
        <v>1</v>
      </c>
      <c r="F226" s="150" t="s">
        <v>375</v>
      </c>
      <c r="H226" s="190">
        <v>18.606</v>
      </c>
      <c r="L226" s="147"/>
      <c r="M226" s="151"/>
      <c r="N226" s="152"/>
      <c r="O226" s="152"/>
      <c r="P226" s="152"/>
      <c r="Q226" s="152"/>
      <c r="R226" s="152"/>
      <c r="S226" s="152"/>
      <c r="T226" s="153"/>
      <c r="AT226" s="149" t="s">
        <v>155</v>
      </c>
      <c r="AU226" s="149" t="s">
        <v>80</v>
      </c>
      <c r="AV226" s="13" t="s">
        <v>80</v>
      </c>
      <c r="AW226" s="13" t="s">
        <v>28</v>
      </c>
      <c r="AX226" s="13" t="s">
        <v>71</v>
      </c>
      <c r="AY226" s="149" t="s">
        <v>147</v>
      </c>
    </row>
    <row r="227" spans="2:51" s="15" customFormat="1" ht="12">
      <c r="B227" s="169"/>
      <c r="D227" s="148" t="s">
        <v>155</v>
      </c>
      <c r="E227" s="170" t="s">
        <v>1</v>
      </c>
      <c r="F227" s="171" t="s">
        <v>317</v>
      </c>
      <c r="H227" s="194">
        <v>46.926</v>
      </c>
      <c r="L227" s="169"/>
      <c r="M227" s="172"/>
      <c r="N227" s="173"/>
      <c r="O227" s="173"/>
      <c r="P227" s="173"/>
      <c r="Q227" s="173"/>
      <c r="R227" s="173"/>
      <c r="S227" s="173"/>
      <c r="T227" s="174"/>
      <c r="AT227" s="170" t="s">
        <v>155</v>
      </c>
      <c r="AU227" s="170" t="s">
        <v>80</v>
      </c>
      <c r="AV227" s="15" t="s">
        <v>153</v>
      </c>
      <c r="AW227" s="15" t="s">
        <v>28</v>
      </c>
      <c r="AX227" s="15" t="s">
        <v>78</v>
      </c>
      <c r="AY227" s="170" t="s">
        <v>147</v>
      </c>
    </row>
    <row r="228" spans="1:65" s="2" customFormat="1" ht="24.2" customHeight="1">
      <c r="A228" s="26"/>
      <c r="B228" s="134"/>
      <c r="C228" s="135" t="s">
        <v>376</v>
      </c>
      <c r="D228" s="135" t="s">
        <v>149</v>
      </c>
      <c r="E228" s="136" t="s">
        <v>377</v>
      </c>
      <c r="F228" s="137" t="s">
        <v>378</v>
      </c>
      <c r="G228" s="138" t="s">
        <v>379</v>
      </c>
      <c r="H228" s="189">
        <v>0.35</v>
      </c>
      <c r="I228" s="139">
        <v>0</v>
      </c>
      <c r="J228" s="139">
        <f>ROUND(I228*H228,2)</f>
        <v>0</v>
      </c>
      <c r="K228" s="140"/>
      <c r="L228" s="27"/>
      <c r="M228" s="141" t="s">
        <v>1</v>
      </c>
      <c r="N228" s="142" t="s">
        <v>36</v>
      </c>
      <c r="O228" s="143">
        <v>1.8</v>
      </c>
      <c r="P228" s="143">
        <f>O228*H228</f>
        <v>0.63</v>
      </c>
      <c r="Q228" s="143">
        <v>0.00079</v>
      </c>
      <c r="R228" s="143">
        <f>Q228*H228</f>
        <v>0.0002765</v>
      </c>
      <c r="S228" s="143">
        <v>0.053</v>
      </c>
      <c r="T228" s="144">
        <f>S228*H228</f>
        <v>0.018549999999999997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45" t="s">
        <v>153</v>
      </c>
      <c r="AT228" s="145" t="s">
        <v>149</v>
      </c>
      <c r="AU228" s="145" t="s">
        <v>80</v>
      </c>
      <c r="AY228" s="17" t="s">
        <v>147</v>
      </c>
      <c r="BE228" s="146">
        <f>IF(N228="základní",J228,0)</f>
        <v>0</v>
      </c>
      <c r="BF228" s="146">
        <f>IF(N228="snížená",J228,0)</f>
        <v>0</v>
      </c>
      <c r="BG228" s="146">
        <f>IF(N228="zákl. přenesená",J228,0)</f>
        <v>0</v>
      </c>
      <c r="BH228" s="146">
        <f>IF(N228="sníž. přenesená",J228,0)</f>
        <v>0</v>
      </c>
      <c r="BI228" s="146">
        <f>IF(N228="nulová",J228,0)</f>
        <v>0</v>
      </c>
      <c r="BJ228" s="17" t="s">
        <v>78</v>
      </c>
      <c r="BK228" s="146">
        <f>ROUND(I228*H228,2)</f>
        <v>0</v>
      </c>
      <c r="BL228" s="17" t="s">
        <v>153</v>
      </c>
      <c r="BM228" s="145" t="s">
        <v>380</v>
      </c>
    </row>
    <row r="229" spans="1:65" s="2" customFormat="1" ht="24.2" customHeight="1">
      <c r="A229" s="26"/>
      <c r="B229" s="134"/>
      <c r="C229" s="135" t="s">
        <v>381</v>
      </c>
      <c r="D229" s="135" t="s">
        <v>149</v>
      </c>
      <c r="E229" s="136" t="s">
        <v>382</v>
      </c>
      <c r="F229" s="137" t="s">
        <v>383</v>
      </c>
      <c r="G229" s="138" t="s">
        <v>379</v>
      </c>
      <c r="H229" s="189">
        <v>0.95</v>
      </c>
      <c r="I229" s="139">
        <v>0</v>
      </c>
      <c r="J229" s="139">
        <f>ROUND(I229*H229,2)</f>
        <v>0</v>
      </c>
      <c r="K229" s="140"/>
      <c r="L229" s="27"/>
      <c r="M229" s="141" t="s">
        <v>1</v>
      </c>
      <c r="N229" s="142" t="s">
        <v>36</v>
      </c>
      <c r="O229" s="143">
        <v>3.2</v>
      </c>
      <c r="P229" s="143">
        <f>O229*H229</f>
        <v>3.04</v>
      </c>
      <c r="Q229" s="143">
        <v>0.00259</v>
      </c>
      <c r="R229" s="143">
        <f>Q229*H229</f>
        <v>0.0024604999999999996</v>
      </c>
      <c r="S229" s="143">
        <v>0.126</v>
      </c>
      <c r="T229" s="144">
        <f>S229*H229</f>
        <v>0.1197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45" t="s">
        <v>153</v>
      </c>
      <c r="AT229" s="145" t="s">
        <v>149</v>
      </c>
      <c r="AU229" s="145" t="s">
        <v>80</v>
      </c>
      <c r="AY229" s="17" t="s">
        <v>147</v>
      </c>
      <c r="BE229" s="146">
        <f>IF(N229="základní",J229,0)</f>
        <v>0</v>
      </c>
      <c r="BF229" s="146">
        <f>IF(N229="snížená",J229,0)</f>
        <v>0</v>
      </c>
      <c r="BG229" s="146">
        <f>IF(N229="zákl. přenesená",J229,0)</f>
        <v>0</v>
      </c>
      <c r="BH229" s="146">
        <f>IF(N229="sníž. přenesená",J229,0)</f>
        <v>0</v>
      </c>
      <c r="BI229" s="146">
        <f>IF(N229="nulová",J229,0)</f>
        <v>0</v>
      </c>
      <c r="BJ229" s="17" t="s">
        <v>78</v>
      </c>
      <c r="BK229" s="146">
        <f>ROUND(I229*H229,2)</f>
        <v>0</v>
      </c>
      <c r="BL229" s="17" t="s">
        <v>153</v>
      </c>
      <c r="BM229" s="145" t="s">
        <v>384</v>
      </c>
    </row>
    <row r="230" spans="2:51" s="13" customFormat="1" ht="12">
      <c r="B230" s="147"/>
      <c r="D230" s="148" t="s">
        <v>155</v>
      </c>
      <c r="E230" s="149" t="s">
        <v>1</v>
      </c>
      <c r="F230" s="150" t="s">
        <v>385</v>
      </c>
      <c r="H230" s="190">
        <v>0.95</v>
      </c>
      <c r="L230" s="147"/>
      <c r="M230" s="151"/>
      <c r="N230" s="152"/>
      <c r="O230" s="152"/>
      <c r="P230" s="152"/>
      <c r="Q230" s="152"/>
      <c r="R230" s="152"/>
      <c r="S230" s="152"/>
      <c r="T230" s="153"/>
      <c r="AT230" s="149" t="s">
        <v>155</v>
      </c>
      <c r="AU230" s="149" t="s">
        <v>80</v>
      </c>
      <c r="AV230" s="13" t="s">
        <v>80</v>
      </c>
      <c r="AW230" s="13" t="s">
        <v>28</v>
      </c>
      <c r="AX230" s="13" t="s">
        <v>78</v>
      </c>
      <c r="AY230" s="149" t="s">
        <v>147</v>
      </c>
    </row>
    <row r="231" spans="1:65" s="2" customFormat="1" ht="24.2" customHeight="1">
      <c r="A231" s="26"/>
      <c r="B231" s="134"/>
      <c r="C231" s="135" t="s">
        <v>386</v>
      </c>
      <c r="D231" s="135" t="s">
        <v>149</v>
      </c>
      <c r="E231" s="136" t="s">
        <v>387</v>
      </c>
      <c r="F231" s="137" t="s">
        <v>388</v>
      </c>
      <c r="G231" s="138" t="s">
        <v>379</v>
      </c>
      <c r="H231" s="189">
        <v>14.1</v>
      </c>
      <c r="I231" s="139">
        <v>0</v>
      </c>
      <c r="J231" s="139">
        <f>ROUND(I231*H231,2)</f>
        <v>0</v>
      </c>
      <c r="K231" s="140"/>
      <c r="L231" s="27"/>
      <c r="M231" s="141" t="s">
        <v>1</v>
      </c>
      <c r="N231" s="142" t="s">
        <v>36</v>
      </c>
      <c r="O231" s="143">
        <v>4.494</v>
      </c>
      <c r="P231" s="143">
        <f>O231*H231</f>
        <v>63.365399999999994</v>
      </c>
      <c r="Q231" s="143">
        <v>0.0002</v>
      </c>
      <c r="R231" s="143">
        <f>Q231*H231</f>
        <v>0.00282</v>
      </c>
      <c r="S231" s="143">
        <v>0</v>
      </c>
      <c r="T231" s="144">
        <f>S231*H231</f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45" t="s">
        <v>153</v>
      </c>
      <c r="AT231" s="145" t="s">
        <v>149</v>
      </c>
      <c r="AU231" s="145" t="s">
        <v>80</v>
      </c>
      <c r="AY231" s="17" t="s">
        <v>147</v>
      </c>
      <c r="BE231" s="146">
        <f>IF(N231="základní",J231,0)</f>
        <v>0</v>
      </c>
      <c r="BF231" s="146">
        <f>IF(N231="snížená",J231,0)</f>
        <v>0</v>
      </c>
      <c r="BG231" s="146">
        <f>IF(N231="zákl. přenesená",J231,0)</f>
        <v>0</v>
      </c>
      <c r="BH231" s="146">
        <f>IF(N231="sníž. přenesená",J231,0)</f>
        <v>0</v>
      </c>
      <c r="BI231" s="146">
        <f>IF(N231="nulová",J231,0)</f>
        <v>0</v>
      </c>
      <c r="BJ231" s="17" t="s">
        <v>78</v>
      </c>
      <c r="BK231" s="146">
        <f>ROUND(I231*H231,2)</f>
        <v>0</v>
      </c>
      <c r="BL231" s="17" t="s">
        <v>153</v>
      </c>
      <c r="BM231" s="145" t="s">
        <v>389</v>
      </c>
    </row>
    <row r="232" spans="2:51" s="13" customFormat="1" ht="12">
      <c r="B232" s="147"/>
      <c r="D232" s="148" t="s">
        <v>155</v>
      </c>
      <c r="E232" s="149" t="s">
        <v>1</v>
      </c>
      <c r="F232" s="150" t="s">
        <v>390</v>
      </c>
      <c r="H232" s="190">
        <v>14.1</v>
      </c>
      <c r="L232" s="147"/>
      <c r="M232" s="151"/>
      <c r="N232" s="152"/>
      <c r="O232" s="152"/>
      <c r="P232" s="152"/>
      <c r="Q232" s="152"/>
      <c r="R232" s="152"/>
      <c r="S232" s="152"/>
      <c r="T232" s="153"/>
      <c r="AT232" s="149" t="s">
        <v>155</v>
      </c>
      <c r="AU232" s="149" t="s">
        <v>80</v>
      </c>
      <c r="AV232" s="13" t="s">
        <v>80</v>
      </c>
      <c r="AW232" s="13" t="s">
        <v>28</v>
      </c>
      <c r="AX232" s="13" t="s">
        <v>78</v>
      </c>
      <c r="AY232" s="149" t="s">
        <v>147</v>
      </c>
    </row>
    <row r="233" spans="1:65" s="2" customFormat="1" ht="24.2" customHeight="1">
      <c r="A233" s="26"/>
      <c r="B233" s="134"/>
      <c r="C233" s="135" t="s">
        <v>391</v>
      </c>
      <c r="D233" s="135" t="s">
        <v>149</v>
      </c>
      <c r="E233" s="136" t="s">
        <v>392</v>
      </c>
      <c r="F233" s="137" t="s">
        <v>393</v>
      </c>
      <c r="G233" s="138" t="s">
        <v>152</v>
      </c>
      <c r="H233" s="189">
        <v>205.96</v>
      </c>
      <c r="I233" s="139">
        <v>0</v>
      </c>
      <c r="J233" s="139">
        <f>ROUND(I233*H233,2)</f>
        <v>0</v>
      </c>
      <c r="K233" s="140"/>
      <c r="L233" s="27"/>
      <c r="M233" s="141" t="s">
        <v>1</v>
      </c>
      <c r="N233" s="142" t="s">
        <v>36</v>
      </c>
      <c r="O233" s="143">
        <v>0.03</v>
      </c>
      <c r="P233" s="143">
        <f>O233*H233</f>
        <v>6.1788</v>
      </c>
      <c r="Q233" s="143">
        <v>0</v>
      </c>
      <c r="R233" s="143">
        <f>Q233*H233</f>
        <v>0</v>
      </c>
      <c r="S233" s="143">
        <v>0.004</v>
      </c>
      <c r="T233" s="144">
        <f>S233*H233</f>
        <v>0.82384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45" t="s">
        <v>153</v>
      </c>
      <c r="AT233" s="145" t="s">
        <v>149</v>
      </c>
      <c r="AU233" s="145" t="s">
        <v>80</v>
      </c>
      <c r="AY233" s="17" t="s">
        <v>147</v>
      </c>
      <c r="BE233" s="146">
        <f>IF(N233="základní",J233,0)</f>
        <v>0</v>
      </c>
      <c r="BF233" s="146">
        <f>IF(N233="snížená",J233,0)</f>
        <v>0</v>
      </c>
      <c r="BG233" s="146">
        <f>IF(N233="zákl. přenesená",J233,0)</f>
        <v>0</v>
      </c>
      <c r="BH233" s="146">
        <f>IF(N233="sníž. přenesená",J233,0)</f>
        <v>0</v>
      </c>
      <c r="BI233" s="146">
        <f>IF(N233="nulová",J233,0)</f>
        <v>0</v>
      </c>
      <c r="BJ233" s="17" t="s">
        <v>78</v>
      </c>
      <c r="BK233" s="146">
        <f>ROUND(I233*H233,2)</f>
        <v>0</v>
      </c>
      <c r="BL233" s="17" t="s">
        <v>153</v>
      </c>
      <c r="BM233" s="145" t="s">
        <v>394</v>
      </c>
    </row>
    <row r="234" spans="1:65" s="2" customFormat="1" ht="24.2" customHeight="1">
      <c r="A234" s="26"/>
      <c r="B234" s="134"/>
      <c r="C234" s="135" t="s">
        <v>395</v>
      </c>
      <c r="D234" s="135" t="s">
        <v>149</v>
      </c>
      <c r="E234" s="136" t="s">
        <v>396</v>
      </c>
      <c r="F234" s="137" t="s">
        <v>397</v>
      </c>
      <c r="G234" s="138" t="s">
        <v>152</v>
      </c>
      <c r="H234" s="189">
        <v>165.747</v>
      </c>
      <c r="I234" s="139">
        <v>0</v>
      </c>
      <c r="J234" s="139">
        <f>ROUND(I234*H234,2)</f>
        <v>0</v>
      </c>
      <c r="K234" s="140"/>
      <c r="L234" s="27"/>
      <c r="M234" s="141" t="s">
        <v>1</v>
      </c>
      <c r="N234" s="142" t="s">
        <v>36</v>
      </c>
      <c r="O234" s="143">
        <v>0.03</v>
      </c>
      <c r="P234" s="143">
        <f>O234*H234</f>
        <v>4.97241</v>
      </c>
      <c r="Q234" s="143">
        <v>0</v>
      </c>
      <c r="R234" s="143">
        <f>Q234*H234</f>
        <v>0</v>
      </c>
      <c r="S234" s="143">
        <v>0.004</v>
      </c>
      <c r="T234" s="144">
        <f>S234*H234</f>
        <v>0.662988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45" t="s">
        <v>153</v>
      </c>
      <c r="AT234" s="145" t="s">
        <v>149</v>
      </c>
      <c r="AU234" s="145" t="s">
        <v>80</v>
      </c>
      <c r="AY234" s="17" t="s">
        <v>147</v>
      </c>
      <c r="BE234" s="146">
        <f>IF(N234="základní",J234,0)</f>
        <v>0</v>
      </c>
      <c r="BF234" s="146">
        <f>IF(N234="snížená",J234,0)</f>
        <v>0</v>
      </c>
      <c r="BG234" s="146">
        <f>IF(N234="zákl. přenesená",J234,0)</f>
        <v>0</v>
      </c>
      <c r="BH234" s="146">
        <f>IF(N234="sníž. přenesená",J234,0)</f>
        <v>0</v>
      </c>
      <c r="BI234" s="146">
        <f>IF(N234="nulová",J234,0)</f>
        <v>0</v>
      </c>
      <c r="BJ234" s="17" t="s">
        <v>78</v>
      </c>
      <c r="BK234" s="146">
        <f>ROUND(I234*H234,2)</f>
        <v>0</v>
      </c>
      <c r="BL234" s="17" t="s">
        <v>153</v>
      </c>
      <c r="BM234" s="145" t="s">
        <v>398</v>
      </c>
    </row>
    <row r="235" spans="1:65" s="2" customFormat="1" ht="24.2" customHeight="1">
      <c r="A235" s="26"/>
      <c r="B235" s="134"/>
      <c r="C235" s="135" t="s">
        <v>399</v>
      </c>
      <c r="D235" s="135" t="s">
        <v>149</v>
      </c>
      <c r="E235" s="136" t="s">
        <v>400</v>
      </c>
      <c r="F235" s="137" t="s">
        <v>401</v>
      </c>
      <c r="G235" s="138" t="s">
        <v>152</v>
      </c>
      <c r="H235" s="189">
        <v>128.4</v>
      </c>
      <c r="I235" s="139">
        <v>0</v>
      </c>
      <c r="J235" s="139">
        <f>ROUND(I235*H235,2)</f>
        <v>0</v>
      </c>
      <c r="K235" s="140"/>
      <c r="L235" s="27"/>
      <c r="M235" s="141" t="s">
        <v>1</v>
      </c>
      <c r="N235" s="142" t="s">
        <v>36</v>
      </c>
      <c r="O235" s="143">
        <v>0.033</v>
      </c>
      <c r="P235" s="143">
        <f>O235*H235</f>
        <v>4.2372000000000005</v>
      </c>
      <c r="Q235" s="143">
        <v>0</v>
      </c>
      <c r="R235" s="143">
        <f>Q235*H235</f>
        <v>0</v>
      </c>
      <c r="S235" s="143">
        <v>0.005</v>
      </c>
      <c r="T235" s="144">
        <f>S235*H235</f>
        <v>0.642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45" t="s">
        <v>153</v>
      </c>
      <c r="AT235" s="145" t="s">
        <v>149</v>
      </c>
      <c r="AU235" s="145" t="s">
        <v>80</v>
      </c>
      <c r="AY235" s="17" t="s">
        <v>147</v>
      </c>
      <c r="BE235" s="146">
        <f>IF(N235="základní",J235,0)</f>
        <v>0</v>
      </c>
      <c r="BF235" s="146">
        <f>IF(N235="snížená",J235,0)</f>
        <v>0</v>
      </c>
      <c r="BG235" s="146">
        <f>IF(N235="zákl. přenesená",J235,0)</f>
        <v>0</v>
      </c>
      <c r="BH235" s="146">
        <f>IF(N235="sníž. přenesená",J235,0)</f>
        <v>0</v>
      </c>
      <c r="BI235" s="146">
        <f>IF(N235="nulová",J235,0)</f>
        <v>0</v>
      </c>
      <c r="BJ235" s="17" t="s">
        <v>78</v>
      </c>
      <c r="BK235" s="146">
        <f>ROUND(I235*H235,2)</f>
        <v>0</v>
      </c>
      <c r="BL235" s="17" t="s">
        <v>153</v>
      </c>
      <c r="BM235" s="145" t="s">
        <v>402</v>
      </c>
    </row>
    <row r="236" spans="1:65" s="2" customFormat="1" ht="24.2" customHeight="1">
      <c r="A236" s="26"/>
      <c r="B236" s="134"/>
      <c r="C236" s="135" t="s">
        <v>403</v>
      </c>
      <c r="D236" s="135" t="s">
        <v>149</v>
      </c>
      <c r="E236" s="136" t="s">
        <v>404</v>
      </c>
      <c r="F236" s="137" t="s">
        <v>405</v>
      </c>
      <c r="G236" s="138" t="s">
        <v>152</v>
      </c>
      <c r="H236" s="189">
        <v>85.75</v>
      </c>
      <c r="I236" s="139">
        <v>0</v>
      </c>
      <c r="J236" s="139">
        <f>ROUND(I236*H236,2)</f>
        <v>0</v>
      </c>
      <c r="K236" s="140"/>
      <c r="L236" s="27"/>
      <c r="M236" s="141" t="s">
        <v>1</v>
      </c>
      <c r="N236" s="142" t="s">
        <v>36</v>
      </c>
      <c r="O236" s="143">
        <v>0.39</v>
      </c>
      <c r="P236" s="143">
        <f>O236*H236</f>
        <v>33.4425</v>
      </c>
      <c r="Q236" s="143">
        <v>0</v>
      </c>
      <c r="R236" s="143">
        <f>Q236*H236</f>
        <v>0</v>
      </c>
      <c r="S236" s="143">
        <v>0.089</v>
      </c>
      <c r="T236" s="144">
        <f>S236*H236</f>
        <v>7.631749999999999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45" t="s">
        <v>153</v>
      </c>
      <c r="AT236" s="145" t="s">
        <v>149</v>
      </c>
      <c r="AU236" s="145" t="s">
        <v>80</v>
      </c>
      <c r="AY236" s="17" t="s">
        <v>147</v>
      </c>
      <c r="BE236" s="146">
        <f>IF(N236="základní",J236,0)</f>
        <v>0</v>
      </c>
      <c r="BF236" s="146">
        <f>IF(N236="snížená",J236,0)</f>
        <v>0</v>
      </c>
      <c r="BG236" s="146">
        <f>IF(N236="zákl. přenesená",J236,0)</f>
        <v>0</v>
      </c>
      <c r="BH236" s="146">
        <f>IF(N236="sníž. přenesená",J236,0)</f>
        <v>0</v>
      </c>
      <c r="BI236" s="146">
        <f>IF(N236="nulová",J236,0)</f>
        <v>0</v>
      </c>
      <c r="BJ236" s="17" t="s">
        <v>78</v>
      </c>
      <c r="BK236" s="146">
        <f>ROUND(I236*H236,2)</f>
        <v>0</v>
      </c>
      <c r="BL236" s="17" t="s">
        <v>153</v>
      </c>
      <c r="BM236" s="145" t="s">
        <v>406</v>
      </c>
    </row>
    <row r="237" spans="2:63" s="12" customFormat="1" ht="22.9" customHeight="1">
      <c r="B237" s="122"/>
      <c r="D237" s="123" t="s">
        <v>70</v>
      </c>
      <c r="E237" s="132" t="s">
        <v>407</v>
      </c>
      <c r="F237" s="132" t="s">
        <v>408</v>
      </c>
      <c r="H237" s="191"/>
      <c r="J237" s="133">
        <f>BK237</f>
        <v>0</v>
      </c>
      <c r="L237" s="122"/>
      <c r="M237" s="126"/>
      <c r="N237" s="127"/>
      <c r="O237" s="127"/>
      <c r="P237" s="128">
        <f>SUM(P238:P242)</f>
        <v>43.152680999999994</v>
      </c>
      <c r="Q237" s="127"/>
      <c r="R237" s="128">
        <f>SUM(R238:R242)</f>
        <v>0</v>
      </c>
      <c r="S237" s="127"/>
      <c r="T237" s="129">
        <f>SUM(T238:T242)</f>
        <v>0</v>
      </c>
      <c r="AR237" s="123" t="s">
        <v>78</v>
      </c>
      <c r="AT237" s="130" t="s">
        <v>70</v>
      </c>
      <c r="AU237" s="130" t="s">
        <v>78</v>
      </c>
      <c r="AY237" s="123" t="s">
        <v>147</v>
      </c>
      <c r="BK237" s="131">
        <f>SUM(BK238:BK242)</f>
        <v>0</v>
      </c>
    </row>
    <row r="238" spans="1:65" s="2" customFormat="1" ht="24.2" customHeight="1">
      <c r="A238" s="26"/>
      <c r="B238" s="134"/>
      <c r="C238" s="135" t="s">
        <v>409</v>
      </c>
      <c r="D238" s="135" t="s">
        <v>149</v>
      </c>
      <c r="E238" s="136" t="s">
        <v>410</v>
      </c>
      <c r="F238" s="137" t="s">
        <v>411</v>
      </c>
      <c r="G238" s="138" t="s">
        <v>168</v>
      </c>
      <c r="H238" s="189">
        <v>26.169</v>
      </c>
      <c r="I238" s="139">
        <v>0</v>
      </c>
      <c r="J238" s="139">
        <f>ROUND(I238*H238,2)</f>
        <v>0</v>
      </c>
      <c r="K238" s="140"/>
      <c r="L238" s="27"/>
      <c r="M238" s="141" t="s">
        <v>1</v>
      </c>
      <c r="N238" s="142" t="s">
        <v>36</v>
      </c>
      <c r="O238" s="143">
        <v>1.47</v>
      </c>
      <c r="P238" s="143">
        <f>O238*H238</f>
        <v>38.46843</v>
      </c>
      <c r="Q238" s="143">
        <v>0</v>
      </c>
      <c r="R238" s="143">
        <f>Q238*H238</f>
        <v>0</v>
      </c>
      <c r="S238" s="143">
        <v>0</v>
      </c>
      <c r="T238" s="144">
        <f>S238*H238</f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45" t="s">
        <v>153</v>
      </c>
      <c r="AT238" s="145" t="s">
        <v>149</v>
      </c>
      <c r="AU238" s="145" t="s">
        <v>80</v>
      </c>
      <c r="AY238" s="17" t="s">
        <v>147</v>
      </c>
      <c r="BE238" s="146">
        <f>IF(N238="základní",J238,0)</f>
        <v>0</v>
      </c>
      <c r="BF238" s="146">
        <f>IF(N238="snížená",J238,0)</f>
        <v>0</v>
      </c>
      <c r="BG238" s="146">
        <f>IF(N238="zákl. přenesená",J238,0)</f>
        <v>0</v>
      </c>
      <c r="BH238" s="146">
        <f>IF(N238="sníž. přenesená",J238,0)</f>
        <v>0</v>
      </c>
      <c r="BI238" s="146">
        <f>IF(N238="nulová",J238,0)</f>
        <v>0</v>
      </c>
      <c r="BJ238" s="17" t="s">
        <v>78</v>
      </c>
      <c r="BK238" s="146">
        <f>ROUND(I238*H238,2)</f>
        <v>0</v>
      </c>
      <c r="BL238" s="17" t="s">
        <v>153</v>
      </c>
      <c r="BM238" s="145" t="s">
        <v>412</v>
      </c>
    </row>
    <row r="239" spans="1:65" s="2" customFormat="1" ht="24.2" customHeight="1">
      <c r="A239" s="26"/>
      <c r="B239" s="134"/>
      <c r="C239" s="135" t="s">
        <v>413</v>
      </c>
      <c r="D239" s="135" t="s">
        <v>149</v>
      </c>
      <c r="E239" s="136" t="s">
        <v>414</v>
      </c>
      <c r="F239" s="137" t="s">
        <v>415</v>
      </c>
      <c r="G239" s="138" t="s">
        <v>168</v>
      </c>
      <c r="H239" s="189">
        <v>26.169</v>
      </c>
      <c r="I239" s="139">
        <v>0</v>
      </c>
      <c r="J239" s="139">
        <f>ROUND(I239*H239,2)</f>
        <v>0</v>
      </c>
      <c r="K239" s="140"/>
      <c r="L239" s="27"/>
      <c r="M239" s="141" t="s">
        <v>1</v>
      </c>
      <c r="N239" s="142" t="s">
        <v>36</v>
      </c>
      <c r="O239" s="143">
        <v>0.125</v>
      </c>
      <c r="P239" s="143">
        <f>O239*H239</f>
        <v>3.271125</v>
      </c>
      <c r="Q239" s="143">
        <v>0</v>
      </c>
      <c r="R239" s="143">
        <f>Q239*H239</f>
        <v>0</v>
      </c>
      <c r="S239" s="143">
        <v>0</v>
      </c>
      <c r="T239" s="144">
        <f>S239*H239</f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45" t="s">
        <v>153</v>
      </c>
      <c r="AT239" s="145" t="s">
        <v>149</v>
      </c>
      <c r="AU239" s="145" t="s">
        <v>80</v>
      </c>
      <c r="AY239" s="17" t="s">
        <v>147</v>
      </c>
      <c r="BE239" s="146">
        <f>IF(N239="základní",J239,0)</f>
        <v>0</v>
      </c>
      <c r="BF239" s="146">
        <f>IF(N239="snížená",J239,0)</f>
        <v>0</v>
      </c>
      <c r="BG239" s="146">
        <f>IF(N239="zákl. přenesená",J239,0)</f>
        <v>0</v>
      </c>
      <c r="BH239" s="146">
        <f>IF(N239="sníž. přenesená",J239,0)</f>
        <v>0</v>
      </c>
      <c r="BI239" s="146">
        <f>IF(N239="nulová",J239,0)</f>
        <v>0</v>
      </c>
      <c r="BJ239" s="17" t="s">
        <v>78</v>
      </c>
      <c r="BK239" s="146">
        <f>ROUND(I239*H239,2)</f>
        <v>0</v>
      </c>
      <c r="BL239" s="17" t="s">
        <v>153</v>
      </c>
      <c r="BM239" s="145" t="s">
        <v>416</v>
      </c>
    </row>
    <row r="240" spans="1:65" s="2" customFormat="1" ht="24.2" customHeight="1">
      <c r="A240" s="26"/>
      <c r="B240" s="134"/>
      <c r="C240" s="135" t="s">
        <v>417</v>
      </c>
      <c r="D240" s="135" t="s">
        <v>149</v>
      </c>
      <c r="E240" s="136" t="s">
        <v>418</v>
      </c>
      <c r="F240" s="137" t="s">
        <v>419</v>
      </c>
      <c r="G240" s="138" t="s">
        <v>168</v>
      </c>
      <c r="H240" s="189">
        <v>235.521</v>
      </c>
      <c r="I240" s="139">
        <v>0</v>
      </c>
      <c r="J240" s="139">
        <f>ROUND(I240*H240,2)</f>
        <v>0</v>
      </c>
      <c r="K240" s="140"/>
      <c r="L240" s="27"/>
      <c r="M240" s="141" t="s">
        <v>1</v>
      </c>
      <c r="N240" s="142" t="s">
        <v>36</v>
      </c>
      <c r="O240" s="143">
        <v>0.006</v>
      </c>
      <c r="P240" s="143">
        <f>O240*H240</f>
        <v>1.4131259999999999</v>
      </c>
      <c r="Q240" s="143">
        <v>0</v>
      </c>
      <c r="R240" s="143">
        <f>Q240*H240</f>
        <v>0</v>
      </c>
      <c r="S240" s="143">
        <v>0</v>
      </c>
      <c r="T240" s="144">
        <f>S240*H240</f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45" t="s">
        <v>153</v>
      </c>
      <c r="AT240" s="145" t="s">
        <v>149</v>
      </c>
      <c r="AU240" s="145" t="s">
        <v>80</v>
      </c>
      <c r="AY240" s="17" t="s">
        <v>147</v>
      </c>
      <c r="BE240" s="146">
        <f>IF(N240="základní",J240,0)</f>
        <v>0</v>
      </c>
      <c r="BF240" s="146">
        <f>IF(N240="snížená",J240,0)</f>
        <v>0</v>
      </c>
      <c r="BG240" s="146">
        <f>IF(N240="zákl. přenesená",J240,0)</f>
        <v>0</v>
      </c>
      <c r="BH240" s="146">
        <f>IF(N240="sníž. přenesená",J240,0)</f>
        <v>0</v>
      </c>
      <c r="BI240" s="146">
        <f>IF(N240="nulová",J240,0)</f>
        <v>0</v>
      </c>
      <c r="BJ240" s="17" t="s">
        <v>78</v>
      </c>
      <c r="BK240" s="146">
        <f>ROUND(I240*H240,2)</f>
        <v>0</v>
      </c>
      <c r="BL240" s="17" t="s">
        <v>153</v>
      </c>
      <c r="BM240" s="145" t="s">
        <v>420</v>
      </c>
    </row>
    <row r="241" spans="2:51" s="13" customFormat="1" ht="12">
      <c r="B241" s="147"/>
      <c r="D241" s="148" t="s">
        <v>155</v>
      </c>
      <c r="F241" s="150" t="s">
        <v>421</v>
      </c>
      <c r="H241" s="190">
        <v>235.521</v>
      </c>
      <c r="L241" s="147"/>
      <c r="M241" s="151"/>
      <c r="N241" s="152"/>
      <c r="O241" s="152"/>
      <c r="P241" s="152"/>
      <c r="Q241" s="152"/>
      <c r="R241" s="152"/>
      <c r="S241" s="152"/>
      <c r="T241" s="153"/>
      <c r="AT241" s="149" t="s">
        <v>155</v>
      </c>
      <c r="AU241" s="149" t="s">
        <v>80</v>
      </c>
      <c r="AV241" s="13" t="s">
        <v>80</v>
      </c>
      <c r="AW241" s="13" t="s">
        <v>3</v>
      </c>
      <c r="AX241" s="13" t="s">
        <v>78</v>
      </c>
      <c r="AY241" s="149" t="s">
        <v>147</v>
      </c>
    </row>
    <row r="242" spans="1:65" s="2" customFormat="1" ht="37.9" customHeight="1">
      <c r="A242" s="26"/>
      <c r="B242" s="134"/>
      <c r="C242" s="135" t="s">
        <v>422</v>
      </c>
      <c r="D242" s="135" t="s">
        <v>149</v>
      </c>
      <c r="E242" s="136" t="s">
        <v>423</v>
      </c>
      <c r="F242" s="137" t="s">
        <v>424</v>
      </c>
      <c r="G242" s="138" t="s">
        <v>168</v>
      </c>
      <c r="H242" s="189">
        <v>24.667</v>
      </c>
      <c r="I242" s="139">
        <v>0</v>
      </c>
      <c r="J242" s="139">
        <f>ROUND(I242*H242,2)</f>
        <v>0</v>
      </c>
      <c r="K242" s="140"/>
      <c r="L242" s="27"/>
      <c r="M242" s="141" t="s">
        <v>1</v>
      </c>
      <c r="N242" s="142" t="s">
        <v>36</v>
      </c>
      <c r="O242" s="143">
        <v>0</v>
      </c>
      <c r="P242" s="143">
        <f>O242*H242</f>
        <v>0</v>
      </c>
      <c r="Q242" s="143">
        <v>0</v>
      </c>
      <c r="R242" s="143">
        <f>Q242*H242</f>
        <v>0</v>
      </c>
      <c r="S242" s="143">
        <v>0</v>
      </c>
      <c r="T242" s="144">
        <f>S242*H242</f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45" t="s">
        <v>153</v>
      </c>
      <c r="AT242" s="145" t="s">
        <v>149</v>
      </c>
      <c r="AU242" s="145" t="s">
        <v>80</v>
      </c>
      <c r="AY242" s="17" t="s">
        <v>147</v>
      </c>
      <c r="BE242" s="146">
        <f>IF(N242="základní",J242,0)</f>
        <v>0</v>
      </c>
      <c r="BF242" s="146">
        <f>IF(N242="snížená",J242,0)</f>
        <v>0</v>
      </c>
      <c r="BG242" s="146">
        <f>IF(N242="zákl. přenesená",J242,0)</f>
        <v>0</v>
      </c>
      <c r="BH242" s="146">
        <f>IF(N242="sníž. přenesená",J242,0)</f>
        <v>0</v>
      </c>
      <c r="BI242" s="146">
        <f>IF(N242="nulová",J242,0)</f>
        <v>0</v>
      </c>
      <c r="BJ242" s="17" t="s">
        <v>78</v>
      </c>
      <c r="BK242" s="146">
        <f>ROUND(I242*H242,2)</f>
        <v>0</v>
      </c>
      <c r="BL242" s="17" t="s">
        <v>153</v>
      </c>
      <c r="BM242" s="145" t="s">
        <v>425</v>
      </c>
    </row>
    <row r="243" spans="2:63" s="12" customFormat="1" ht="22.9" customHeight="1">
      <c r="B243" s="122"/>
      <c r="D243" s="123" t="s">
        <v>70</v>
      </c>
      <c r="E243" s="132" t="s">
        <v>426</v>
      </c>
      <c r="F243" s="132" t="s">
        <v>427</v>
      </c>
      <c r="H243" s="191"/>
      <c r="J243" s="133">
        <f>BK243</f>
        <v>0</v>
      </c>
      <c r="L243" s="122"/>
      <c r="M243" s="126"/>
      <c r="N243" s="127"/>
      <c r="O243" s="127"/>
      <c r="P243" s="128">
        <f>P244</f>
        <v>28.754261999999997</v>
      </c>
      <c r="Q243" s="127"/>
      <c r="R243" s="128">
        <f>R244</f>
        <v>0</v>
      </c>
      <c r="S243" s="127"/>
      <c r="T243" s="129">
        <f>T244</f>
        <v>0</v>
      </c>
      <c r="AR243" s="123" t="s">
        <v>78</v>
      </c>
      <c r="AT243" s="130" t="s">
        <v>70</v>
      </c>
      <c r="AU243" s="130" t="s">
        <v>78</v>
      </c>
      <c r="AY243" s="123" t="s">
        <v>147</v>
      </c>
      <c r="BK243" s="131">
        <f>BK244</f>
        <v>0</v>
      </c>
    </row>
    <row r="244" spans="1:65" s="2" customFormat="1" ht="14.45" customHeight="1">
      <c r="A244" s="26"/>
      <c r="B244" s="134"/>
      <c r="C244" s="135" t="s">
        <v>428</v>
      </c>
      <c r="D244" s="135" t="s">
        <v>149</v>
      </c>
      <c r="E244" s="136" t="s">
        <v>429</v>
      </c>
      <c r="F244" s="137" t="s">
        <v>430</v>
      </c>
      <c r="G244" s="138" t="s">
        <v>168</v>
      </c>
      <c r="H244" s="189">
        <v>34.602</v>
      </c>
      <c r="I244" s="139">
        <v>0</v>
      </c>
      <c r="J244" s="139">
        <f>ROUND(I244*H244,2)</f>
        <v>0</v>
      </c>
      <c r="K244" s="140"/>
      <c r="L244" s="27"/>
      <c r="M244" s="141" t="s">
        <v>1</v>
      </c>
      <c r="N244" s="142" t="s">
        <v>36</v>
      </c>
      <c r="O244" s="143">
        <v>0.831</v>
      </c>
      <c r="P244" s="143">
        <f>O244*H244</f>
        <v>28.754261999999997</v>
      </c>
      <c r="Q244" s="143">
        <v>0</v>
      </c>
      <c r="R244" s="143">
        <f>Q244*H244</f>
        <v>0</v>
      </c>
      <c r="S244" s="143">
        <v>0</v>
      </c>
      <c r="T244" s="144">
        <f>S244*H244</f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45" t="s">
        <v>153</v>
      </c>
      <c r="AT244" s="145" t="s">
        <v>149</v>
      </c>
      <c r="AU244" s="145" t="s">
        <v>80</v>
      </c>
      <c r="AY244" s="17" t="s">
        <v>147</v>
      </c>
      <c r="BE244" s="146">
        <f>IF(N244="základní",J244,0)</f>
        <v>0</v>
      </c>
      <c r="BF244" s="146">
        <f>IF(N244="snížená",J244,0)</f>
        <v>0</v>
      </c>
      <c r="BG244" s="146">
        <f>IF(N244="zákl. přenesená",J244,0)</f>
        <v>0</v>
      </c>
      <c r="BH244" s="146">
        <f>IF(N244="sníž. přenesená",J244,0)</f>
        <v>0</v>
      </c>
      <c r="BI244" s="146">
        <f>IF(N244="nulová",J244,0)</f>
        <v>0</v>
      </c>
      <c r="BJ244" s="17" t="s">
        <v>78</v>
      </c>
      <c r="BK244" s="146">
        <f>ROUND(I244*H244,2)</f>
        <v>0</v>
      </c>
      <c r="BL244" s="17" t="s">
        <v>153</v>
      </c>
      <c r="BM244" s="145" t="s">
        <v>431</v>
      </c>
    </row>
    <row r="245" spans="2:63" s="12" customFormat="1" ht="25.9" customHeight="1">
      <c r="B245" s="122"/>
      <c r="D245" s="123" t="s">
        <v>70</v>
      </c>
      <c r="E245" s="124" t="s">
        <v>432</v>
      </c>
      <c r="F245" s="124" t="s">
        <v>433</v>
      </c>
      <c r="H245" s="191"/>
      <c r="J245" s="125">
        <f>BK245</f>
        <v>0</v>
      </c>
      <c r="L245" s="122"/>
      <c r="M245" s="126"/>
      <c r="N245" s="127"/>
      <c r="O245" s="127"/>
      <c r="P245" s="128">
        <f>P246+P263+P272+P274+P287+P331+P351+P399+P423+P454+P470+P480+P497+P503</f>
        <v>750.3113370000001</v>
      </c>
      <c r="Q245" s="127"/>
      <c r="R245" s="128">
        <f>R246+R263+R272+R274+R287+R331+R351+R399+R423+R454+R470+R480+R497+R503</f>
        <v>12.959224990000001</v>
      </c>
      <c r="S245" s="127"/>
      <c r="T245" s="129">
        <f>T246+T263+T272+T274+T287+T331+T351+T399+T423+T454+T470+T480+T497+T503</f>
        <v>1.198902</v>
      </c>
      <c r="AR245" s="123" t="s">
        <v>80</v>
      </c>
      <c r="AT245" s="130" t="s">
        <v>70</v>
      </c>
      <c r="AU245" s="130" t="s">
        <v>71</v>
      </c>
      <c r="AY245" s="123" t="s">
        <v>147</v>
      </c>
      <c r="BK245" s="131">
        <f>BK246+BK263+BK272+BK274+BK287+BK331+BK351+BK399+BK423+BK454+BK470+BK480+BK497+BK503</f>
        <v>0</v>
      </c>
    </row>
    <row r="246" spans="2:63" s="12" customFormat="1" ht="22.9" customHeight="1">
      <c r="B246" s="122"/>
      <c r="D246" s="123" t="s">
        <v>70</v>
      </c>
      <c r="E246" s="132" t="s">
        <v>434</v>
      </c>
      <c r="F246" s="132" t="s">
        <v>435</v>
      </c>
      <c r="H246" s="191"/>
      <c r="J246" s="133">
        <f>BK246</f>
        <v>0</v>
      </c>
      <c r="L246" s="122"/>
      <c r="M246" s="126"/>
      <c r="N246" s="127"/>
      <c r="O246" s="127"/>
      <c r="P246" s="128">
        <f>SUM(P247:P262)</f>
        <v>110.84505300000001</v>
      </c>
      <c r="Q246" s="127"/>
      <c r="R246" s="128">
        <f>SUM(R247:R262)</f>
        <v>1.4132958600000003</v>
      </c>
      <c r="S246" s="127"/>
      <c r="T246" s="129">
        <f>SUM(T247:T262)</f>
        <v>0</v>
      </c>
      <c r="AR246" s="123" t="s">
        <v>80</v>
      </c>
      <c r="AT246" s="130" t="s">
        <v>70</v>
      </c>
      <c r="AU246" s="130" t="s">
        <v>78</v>
      </c>
      <c r="AY246" s="123" t="s">
        <v>147</v>
      </c>
      <c r="BK246" s="131">
        <f>SUM(BK247:BK262)</f>
        <v>0</v>
      </c>
    </row>
    <row r="247" spans="1:65" s="2" customFormat="1" ht="24.2" customHeight="1">
      <c r="A247" s="26"/>
      <c r="B247" s="134"/>
      <c r="C247" s="135" t="s">
        <v>436</v>
      </c>
      <c r="D247" s="135" t="s">
        <v>149</v>
      </c>
      <c r="E247" s="136" t="s">
        <v>437</v>
      </c>
      <c r="F247" s="137" t="s">
        <v>438</v>
      </c>
      <c r="G247" s="138" t="s">
        <v>152</v>
      </c>
      <c r="H247" s="189">
        <v>205.96</v>
      </c>
      <c r="I247" s="139">
        <v>0</v>
      </c>
      <c r="J247" s="139">
        <f>ROUND(I247*H247,2)</f>
        <v>0</v>
      </c>
      <c r="K247" s="140"/>
      <c r="L247" s="27"/>
      <c r="M247" s="141" t="s">
        <v>1</v>
      </c>
      <c r="N247" s="142" t="s">
        <v>36</v>
      </c>
      <c r="O247" s="143">
        <v>0.231</v>
      </c>
      <c r="P247" s="143">
        <f>O247*H247</f>
        <v>47.57676000000001</v>
      </c>
      <c r="Q247" s="143">
        <v>0.0001</v>
      </c>
      <c r="R247" s="143">
        <f>Q247*H247</f>
        <v>0.020596000000000003</v>
      </c>
      <c r="S247" s="143">
        <v>0</v>
      </c>
      <c r="T247" s="144">
        <f>S247*H247</f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45" t="s">
        <v>224</v>
      </c>
      <c r="AT247" s="145" t="s">
        <v>149</v>
      </c>
      <c r="AU247" s="145" t="s">
        <v>80</v>
      </c>
      <c r="AY247" s="17" t="s">
        <v>147</v>
      </c>
      <c r="BE247" s="146">
        <f>IF(N247="základní",J247,0)</f>
        <v>0</v>
      </c>
      <c r="BF247" s="146">
        <f>IF(N247="snížená",J247,0)</f>
        <v>0</v>
      </c>
      <c r="BG247" s="146">
        <f>IF(N247="zákl. přenesená",J247,0)</f>
        <v>0</v>
      </c>
      <c r="BH247" s="146">
        <f>IF(N247="sníž. přenesená",J247,0)</f>
        <v>0</v>
      </c>
      <c r="BI247" s="146">
        <f>IF(N247="nulová",J247,0)</f>
        <v>0</v>
      </c>
      <c r="BJ247" s="17" t="s">
        <v>78</v>
      </c>
      <c r="BK247" s="146">
        <f>ROUND(I247*H247,2)</f>
        <v>0</v>
      </c>
      <c r="BL247" s="17" t="s">
        <v>224</v>
      </c>
      <c r="BM247" s="145" t="s">
        <v>439</v>
      </c>
    </row>
    <row r="248" spans="2:51" s="13" customFormat="1" ht="12">
      <c r="B248" s="147"/>
      <c r="D248" s="148" t="s">
        <v>155</v>
      </c>
      <c r="E248" s="149" t="s">
        <v>1</v>
      </c>
      <c r="F248" s="150" t="s">
        <v>201</v>
      </c>
      <c r="H248" s="190">
        <v>205.96</v>
      </c>
      <c r="L248" s="147"/>
      <c r="M248" s="151"/>
      <c r="N248" s="152"/>
      <c r="O248" s="152"/>
      <c r="P248" s="152"/>
      <c r="Q248" s="152"/>
      <c r="R248" s="152"/>
      <c r="S248" s="152"/>
      <c r="T248" s="153"/>
      <c r="AT248" s="149" t="s">
        <v>155</v>
      </c>
      <c r="AU248" s="149" t="s">
        <v>80</v>
      </c>
      <c r="AV248" s="13" t="s">
        <v>80</v>
      </c>
      <c r="AW248" s="13" t="s">
        <v>28</v>
      </c>
      <c r="AX248" s="13" t="s">
        <v>78</v>
      </c>
      <c r="AY248" s="149" t="s">
        <v>147</v>
      </c>
    </row>
    <row r="249" spans="1:65" s="2" customFormat="1" ht="14.45" customHeight="1">
      <c r="A249" s="26"/>
      <c r="B249" s="134"/>
      <c r="C249" s="154" t="s">
        <v>440</v>
      </c>
      <c r="D249" s="154" t="s">
        <v>191</v>
      </c>
      <c r="E249" s="155" t="s">
        <v>441</v>
      </c>
      <c r="F249" s="156" t="s">
        <v>442</v>
      </c>
      <c r="G249" s="157" t="s">
        <v>152</v>
      </c>
      <c r="H249" s="192">
        <v>210.079</v>
      </c>
      <c r="I249" s="158">
        <v>0</v>
      </c>
      <c r="J249" s="158">
        <f>ROUND(I249*H249,2)</f>
        <v>0</v>
      </c>
      <c r="K249" s="159"/>
      <c r="L249" s="160"/>
      <c r="M249" s="161" t="s">
        <v>1</v>
      </c>
      <c r="N249" s="162" t="s">
        <v>36</v>
      </c>
      <c r="O249" s="143">
        <v>0</v>
      </c>
      <c r="P249" s="143">
        <f>O249*H249</f>
        <v>0</v>
      </c>
      <c r="Q249" s="143">
        <v>0.0028</v>
      </c>
      <c r="R249" s="143">
        <f>Q249*H249</f>
        <v>0.5882212</v>
      </c>
      <c r="S249" s="143">
        <v>0</v>
      </c>
      <c r="T249" s="144">
        <f>S249*H249</f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45" t="s">
        <v>297</v>
      </c>
      <c r="AT249" s="145" t="s">
        <v>191</v>
      </c>
      <c r="AU249" s="145" t="s">
        <v>80</v>
      </c>
      <c r="AY249" s="17" t="s">
        <v>147</v>
      </c>
      <c r="BE249" s="146">
        <f>IF(N249="základní",J249,0)</f>
        <v>0</v>
      </c>
      <c r="BF249" s="146">
        <f>IF(N249="snížená",J249,0)</f>
        <v>0</v>
      </c>
      <c r="BG249" s="146">
        <f>IF(N249="zákl. přenesená",J249,0)</f>
        <v>0</v>
      </c>
      <c r="BH249" s="146">
        <f>IF(N249="sníž. přenesená",J249,0)</f>
        <v>0</v>
      </c>
      <c r="BI249" s="146">
        <f>IF(N249="nulová",J249,0)</f>
        <v>0</v>
      </c>
      <c r="BJ249" s="17" t="s">
        <v>78</v>
      </c>
      <c r="BK249" s="146">
        <f>ROUND(I249*H249,2)</f>
        <v>0</v>
      </c>
      <c r="BL249" s="17" t="s">
        <v>224</v>
      </c>
      <c r="BM249" s="145" t="s">
        <v>443</v>
      </c>
    </row>
    <row r="250" spans="2:51" s="13" customFormat="1" ht="12">
      <c r="B250" s="147"/>
      <c r="D250" s="148" t="s">
        <v>155</v>
      </c>
      <c r="F250" s="150" t="s">
        <v>444</v>
      </c>
      <c r="H250" s="190">
        <v>210.079</v>
      </c>
      <c r="L250" s="147"/>
      <c r="M250" s="151"/>
      <c r="N250" s="152"/>
      <c r="O250" s="152"/>
      <c r="P250" s="152"/>
      <c r="Q250" s="152"/>
      <c r="R250" s="152"/>
      <c r="S250" s="152"/>
      <c r="T250" s="153"/>
      <c r="AT250" s="149" t="s">
        <v>155</v>
      </c>
      <c r="AU250" s="149" t="s">
        <v>80</v>
      </c>
      <c r="AV250" s="13" t="s">
        <v>80</v>
      </c>
      <c r="AW250" s="13" t="s">
        <v>3</v>
      </c>
      <c r="AX250" s="13" t="s">
        <v>78</v>
      </c>
      <c r="AY250" s="149" t="s">
        <v>147</v>
      </c>
    </row>
    <row r="251" spans="1:65" s="2" customFormat="1" ht="24.2" customHeight="1">
      <c r="A251" s="26"/>
      <c r="B251" s="134"/>
      <c r="C251" s="135" t="s">
        <v>445</v>
      </c>
      <c r="D251" s="135" t="s">
        <v>149</v>
      </c>
      <c r="E251" s="136" t="s">
        <v>446</v>
      </c>
      <c r="F251" s="137" t="s">
        <v>447</v>
      </c>
      <c r="G251" s="138" t="s">
        <v>152</v>
      </c>
      <c r="H251" s="189">
        <v>187.409</v>
      </c>
      <c r="I251" s="139">
        <v>0</v>
      </c>
      <c r="J251" s="139">
        <f>ROUND(I251*H251,2)</f>
        <v>0</v>
      </c>
      <c r="K251" s="140"/>
      <c r="L251" s="27"/>
      <c r="M251" s="141" t="s">
        <v>1</v>
      </c>
      <c r="N251" s="142" t="s">
        <v>36</v>
      </c>
      <c r="O251" s="143">
        <v>0.231</v>
      </c>
      <c r="P251" s="143">
        <f>O251*H251</f>
        <v>43.291479</v>
      </c>
      <c r="Q251" s="143">
        <v>0.0001</v>
      </c>
      <c r="R251" s="143">
        <f>Q251*H251</f>
        <v>0.0187409</v>
      </c>
      <c r="S251" s="143">
        <v>0</v>
      </c>
      <c r="T251" s="144">
        <f>S251*H251</f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45" t="s">
        <v>224</v>
      </c>
      <c r="AT251" s="145" t="s">
        <v>149</v>
      </c>
      <c r="AU251" s="145" t="s">
        <v>80</v>
      </c>
      <c r="AY251" s="17" t="s">
        <v>147</v>
      </c>
      <c r="BE251" s="146">
        <f>IF(N251="základní",J251,0)</f>
        <v>0</v>
      </c>
      <c r="BF251" s="146">
        <f>IF(N251="snížená",J251,0)</f>
        <v>0</v>
      </c>
      <c r="BG251" s="146">
        <f>IF(N251="zákl. přenesená",J251,0)</f>
        <v>0</v>
      </c>
      <c r="BH251" s="146">
        <f>IF(N251="sníž. přenesená",J251,0)</f>
        <v>0</v>
      </c>
      <c r="BI251" s="146">
        <f>IF(N251="nulová",J251,0)</f>
        <v>0</v>
      </c>
      <c r="BJ251" s="17" t="s">
        <v>78</v>
      </c>
      <c r="BK251" s="146">
        <f>ROUND(I251*H251,2)</f>
        <v>0</v>
      </c>
      <c r="BL251" s="17" t="s">
        <v>224</v>
      </c>
      <c r="BM251" s="145" t="s">
        <v>448</v>
      </c>
    </row>
    <row r="252" spans="2:51" s="13" customFormat="1" ht="12">
      <c r="B252" s="147"/>
      <c r="D252" s="148" t="s">
        <v>155</v>
      </c>
      <c r="E252" s="149" t="s">
        <v>1</v>
      </c>
      <c r="F252" s="150" t="s">
        <v>449</v>
      </c>
      <c r="H252" s="190">
        <v>171.747</v>
      </c>
      <c r="L252" s="147"/>
      <c r="M252" s="151"/>
      <c r="N252" s="152"/>
      <c r="O252" s="152"/>
      <c r="P252" s="152"/>
      <c r="Q252" s="152"/>
      <c r="R252" s="152"/>
      <c r="S252" s="152"/>
      <c r="T252" s="153"/>
      <c r="AT252" s="149" t="s">
        <v>155</v>
      </c>
      <c r="AU252" s="149" t="s">
        <v>80</v>
      </c>
      <c r="AV252" s="13" t="s">
        <v>80</v>
      </c>
      <c r="AW252" s="13" t="s">
        <v>28</v>
      </c>
      <c r="AX252" s="13" t="s">
        <v>71</v>
      </c>
      <c r="AY252" s="149" t="s">
        <v>147</v>
      </c>
    </row>
    <row r="253" spans="2:51" s="13" customFormat="1" ht="33.75">
      <c r="B253" s="147"/>
      <c r="D253" s="148" t="s">
        <v>155</v>
      </c>
      <c r="E253" s="149" t="s">
        <v>1</v>
      </c>
      <c r="F253" s="150" t="s">
        <v>450</v>
      </c>
      <c r="H253" s="190">
        <v>15.662</v>
      </c>
      <c r="L253" s="147"/>
      <c r="M253" s="151"/>
      <c r="N253" s="152"/>
      <c r="O253" s="152"/>
      <c r="P253" s="152"/>
      <c r="Q253" s="152"/>
      <c r="R253" s="152"/>
      <c r="S253" s="152"/>
      <c r="T253" s="153"/>
      <c r="AT253" s="149" t="s">
        <v>155</v>
      </c>
      <c r="AU253" s="149" t="s">
        <v>80</v>
      </c>
      <c r="AV253" s="13" t="s">
        <v>80</v>
      </c>
      <c r="AW253" s="13" t="s">
        <v>28</v>
      </c>
      <c r="AX253" s="13" t="s">
        <v>71</v>
      </c>
      <c r="AY253" s="149" t="s">
        <v>147</v>
      </c>
    </row>
    <row r="254" spans="2:51" s="15" customFormat="1" ht="12">
      <c r="B254" s="169"/>
      <c r="D254" s="148" t="s">
        <v>155</v>
      </c>
      <c r="E254" s="170" t="s">
        <v>1</v>
      </c>
      <c r="F254" s="171" t="s">
        <v>317</v>
      </c>
      <c r="H254" s="194">
        <v>187.409</v>
      </c>
      <c r="L254" s="169"/>
      <c r="M254" s="172"/>
      <c r="N254" s="173"/>
      <c r="O254" s="173"/>
      <c r="P254" s="173"/>
      <c r="Q254" s="173"/>
      <c r="R254" s="173"/>
      <c r="S254" s="173"/>
      <c r="T254" s="174"/>
      <c r="AT254" s="170" t="s">
        <v>155</v>
      </c>
      <c r="AU254" s="170" t="s">
        <v>80</v>
      </c>
      <c r="AV254" s="15" t="s">
        <v>153</v>
      </c>
      <c r="AW254" s="15" t="s">
        <v>28</v>
      </c>
      <c r="AX254" s="15" t="s">
        <v>78</v>
      </c>
      <c r="AY254" s="170" t="s">
        <v>147</v>
      </c>
    </row>
    <row r="255" spans="1:65" s="2" customFormat="1" ht="14.45" customHeight="1">
      <c r="A255" s="26"/>
      <c r="B255" s="134"/>
      <c r="C255" s="154" t="s">
        <v>451</v>
      </c>
      <c r="D255" s="154" t="s">
        <v>191</v>
      </c>
      <c r="E255" s="155" t="s">
        <v>441</v>
      </c>
      <c r="F255" s="156" t="s">
        <v>442</v>
      </c>
      <c r="G255" s="157" t="s">
        <v>152</v>
      </c>
      <c r="H255" s="192">
        <v>180.334</v>
      </c>
      <c r="I255" s="158">
        <v>0</v>
      </c>
      <c r="J255" s="158">
        <f>ROUND(I255*H255,2)</f>
        <v>0</v>
      </c>
      <c r="K255" s="159"/>
      <c r="L255" s="160"/>
      <c r="M255" s="161" t="s">
        <v>1</v>
      </c>
      <c r="N255" s="162" t="s">
        <v>36</v>
      </c>
      <c r="O255" s="143">
        <v>0</v>
      </c>
      <c r="P255" s="143">
        <f>O255*H255</f>
        <v>0</v>
      </c>
      <c r="Q255" s="143">
        <v>0.0028</v>
      </c>
      <c r="R255" s="143">
        <f>Q255*H255</f>
        <v>0.5049352</v>
      </c>
      <c r="S255" s="143">
        <v>0</v>
      </c>
      <c r="T255" s="144">
        <f>S255*H255</f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45" t="s">
        <v>297</v>
      </c>
      <c r="AT255" s="145" t="s">
        <v>191</v>
      </c>
      <c r="AU255" s="145" t="s">
        <v>80</v>
      </c>
      <c r="AY255" s="17" t="s">
        <v>147</v>
      </c>
      <c r="BE255" s="146">
        <f>IF(N255="základní",J255,0)</f>
        <v>0</v>
      </c>
      <c r="BF255" s="146">
        <f>IF(N255="snížená",J255,0)</f>
        <v>0</v>
      </c>
      <c r="BG255" s="146">
        <f>IF(N255="zákl. přenesená",J255,0)</f>
        <v>0</v>
      </c>
      <c r="BH255" s="146">
        <f>IF(N255="sníž. přenesená",J255,0)</f>
        <v>0</v>
      </c>
      <c r="BI255" s="146">
        <f>IF(N255="nulová",J255,0)</f>
        <v>0</v>
      </c>
      <c r="BJ255" s="17" t="s">
        <v>78</v>
      </c>
      <c r="BK255" s="146">
        <f>ROUND(I255*H255,2)</f>
        <v>0</v>
      </c>
      <c r="BL255" s="17" t="s">
        <v>224</v>
      </c>
      <c r="BM255" s="145" t="s">
        <v>452</v>
      </c>
    </row>
    <row r="256" spans="2:51" s="13" customFormat="1" ht="12">
      <c r="B256" s="147"/>
      <c r="D256" s="148" t="s">
        <v>155</v>
      </c>
      <c r="F256" s="150" t="s">
        <v>453</v>
      </c>
      <c r="H256" s="190">
        <v>180.334</v>
      </c>
      <c r="L256" s="147"/>
      <c r="M256" s="151"/>
      <c r="N256" s="152"/>
      <c r="O256" s="152"/>
      <c r="P256" s="152"/>
      <c r="Q256" s="152"/>
      <c r="R256" s="152"/>
      <c r="S256" s="152"/>
      <c r="T256" s="153"/>
      <c r="AT256" s="149" t="s">
        <v>155</v>
      </c>
      <c r="AU256" s="149" t="s">
        <v>80</v>
      </c>
      <c r="AV256" s="13" t="s">
        <v>80</v>
      </c>
      <c r="AW256" s="13" t="s">
        <v>3</v>
      </c>
      <c r="AX256" s="13" t="s">
        <v>78</v>
      </c>
      <c r="AY256" s="149" t="s">
        <v>147</v>
      </c>
    </row>
    <row r="257" spans="1:65" s="2" customFormat="1" ht="37.9" customHeight="1">
      <c r="A257" s="26"/>
      <c r="B257" s="134"/>
      <c r="C257" s="154" t="s">
        <v>454</v>
      </c>
      <c r="D257" s="154" t="s">
        <v>191</v>
      </c>
      <c r="E257" s="155" t="s">
        <v>455</v>
      </c>
      <c r="F257" s="156" t="s">
        <v>456</v>
      </c>
      <c r="G257" s="157" t="s">
        <v>152</v>
      </c>
      <c r="H257" s="192">
        <v>17.228</v>
      </c>
      <c r="I257" s="158">
        <v>0</v>
      </c>
      <c r="J257" s="158">
        <f>ROUND(I257*H257,2)</f>
        <v>0</v>
      </c>
      <c r="K257" s="159"/>
      <c r="L257" s="160"/>
      <c r="M257" s="161" t="s">
        <v>1</v>
      </c>
      <c r="N257" s="162" t="s">
        <v>36</v>
      </c>
      <c r="O257" s="143">
        <v>0</v>
      </c>
      <c r="P257" s="143">
        <f>O257*H257</f>
        <v>0</v>
      </c>
      <c r="Q257" s="143">
        <v>0.0096</v>
      </c>
      <c r="R257" s="143">
        <f>Q257*H257</f>
        <v>0.1653888</v>
      </c>
      <c r="S257" s="143">
        <v>0</v>
      </c>
      <c r="T257" s="144">
        <f>S257*H257</f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45" t="s">
        <v>297</v>
      </c>
      <c r="AT257" s="145" t="s">
        <v>191</v>
      </c>
      <c r="AU257" s="145" t="s">
        <v>80</v>
      </c>
      <c r="AY257" s="17" t="s">
        <v>147</v>
      </c>
      <c r="BE257" s="146">
        <f>IF(N257="základní",J257,0)</f>
        <v>0</v>
      </c>
      <c r="BF257" s="146">
        <f>IF(N257="snížená",J257,0)</f>
        <v>0</v>
      </c>
      <c r="BG257" s="146">
        <f>IF(N257="zákl. přenesená",J257,0)</f>
        <v>0</v>
      </c>
      <c r="BH257" s="146">
        <f>IF(N257="sníž. přenesená",J257,0)</f>
        <v>0</v>
      </c>
      <c r="BI257" s="146">
        <f>IF(N257="nulová",J257,0)</f>
        <v>0</v>
      </c>
      <c r="BJ257" s="17" t="s">
        <v>78</v>
      </c>
      <c r="BK257" s="146">
        <f>ROUND(I257*H257,2)</f>
        <v>0</v>
      </c>
      <c r="BL257" s="17" t="s">
        <v>224</v>
      </c>
      <c r="BM257" s="145" t="s">
        <v>457</v>
      </c>
    </row>
    <row r="258" spans="2:51" s="13" customFormat="1" ht="12">
      <c r="B258" s="147"/>
      <c r="D258" s="148" t="s">
        <v>155</v>
      </c>
      <c r="F258" s="150" t="s">
        <v>458</v>
      </c>
      <c r="H258" s="190">
        <v>17.228</v>
      </c>
      <c r="L258" s="147"/>
      <c r="M258" s="151"/>
      <c r="N258" s="152"/>
      <c r="O258" s="152"/>
      <c r="P258" s="152"/>
      <c r="Q258" s="152"/>
      <c r="R258" s="152"/>
      <c r="S258" s="152"/>
      <c r="T258" s="153"/>
      <c r="AT258" s="149" t="s">
        <v>155</v>
      </c>
      <c r="AU258" s="149" t="s">
        <v>80</v>
      </c>
      <c r="AV258" s="13" t="s">
        <v>80</v>
      </c>
      <c r="AW258" s="13" t="s">
        <v>3</v>
      </c>
      <c r="AX258" s="13" t="s">
        <v>78</v>
      </c>
      <c r="AY258" s="149" t="s">
        <v>147</v>
      </c>
    </row>
    <row r="259" spans="1:65" s="2" customFormat="1" ht="24.2" customHeight="1">
      <c r="A259" s="26"/>
      <c r="B259" s="134"/>
      <c r="C259" s="135" t="s">
        <v>459</v>
      </c>
      <c r="D259" s="135" t="s">
        <v>149</v>
      </c>
      <c r="E259" s="136" t="s">
        <v>460</v>
      </c>
      <c r="F259" s="137" t="s">
        <v>461</v>
      </c>
      <c r="G259" s="138" t="s">
        <v>152</v>
      </c>
      <c r="H259" s="189">
        <v>171.747</v>
      </c>
      <c r="I259" s="139">
        <v>0</v>
      </c>
      <c r="J259" s="139">
        <f>ROUND(I259*H259,2)</f>
        <v>0</v>
      </c>
      <c r="K259" s="140"/>
      <c r="L259" s="27"/>
      <c r="M259" s="141" t="s">
        <v>1</v>
      </c>
      <c r="N259" s="142" t="s">
        <v>36</v>
      </c>
      <c r="O259" s="143">
        <v>0.102</v>
      </c>
      <c r="P259" s="143">
        <f>O259*H259</f>
        <v>17.518194</v>
      </c>
      <c r="Q259" s="143">
        <v>0</v>
      </c>
      <c r="R259" s="143">
        <f>Q259*H259</f>
        <v>0</v>
      </c>
      <c r="S259" s="143">
        <v>0</v>
      </c>
      <c r="T259" s="144">
        <f>S259*H259</f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45" t="s">
        <v>224</v>
      </c>
      <c r="AT259" s="145" t="s">
        <v>149</v>
      </c>
      <c r="AU259" s="145" t="s">
        <v>80</v>
      </c>
      <c r="AY259" s="17" t="s">
        <v>147</v>
      </c>
      <c r="BE259" s="146">
        <f>IF(N259="základní",J259,0)</f>
        <v>0</v>
      </c>
      <c r="BF259" s="146">
        <f>IF(N259="snížená",J259,0)</f>
        <v>0</v>
      </c>
      <c r="BG259" s="146">
        <f>IF(N259="zákl. přenesená",J259,0)</f>
        <v>0</v>
      </c>
      <c r="BH259" s="146">
        <f>IF(N259="sníž. přenesená",J259,0)</f>
        <v>0</v>
      </c>
      <c r="BI259" s="146">
        <f>IF(N259="nulová",J259,0)</f>
        <v>0</v>
      </c>
      <c r="BJ259" s="17" t="s">
        <v>78</v>
      </c>
      <c r="BK259" s="146">
        <f>ROUND(I259*H259,2)</f>
        <v>0</v>
      </c>
      <c r="BL259" s="17" t="s">
        <v>224</v>
      </c>
      <c r="BM259" s="145" t="s">
        <v>462</v>
      </c>
    </row>
    <row r="260" spans="1:65" s="2" customFormat="1" ht="14.45" customHeight="1">
      <c r="A260" s="26"/>
      <c r="B260" s="134"/>
      <c r="C260" s="154" t="s">
        <v>463</v>
      </c>
      <c r="D260" s="154" t="s">
        <v>191</v>
      </c>
      <c r="E260" s="155" t="s">
        <v>464</v>
      </c>
      <c r="F260" s="156" t="s">
        <v>465</v>
      </c>
      <c r="G260" s="157" t="s">
        <v>152</v>
      </c>
      <c r="H260" s="192">
        <v>180.334</v>
      </c>
      <c r="I260" s="158">
        <v>0</v>
      </c>
      <c r="J260" s="158">
        <f>ROUND(I260*H260,2)</f>
        <v>0</v>
      </c>
      <c r="K260" s="159"/>
      <c r="L260" s="160"/>
      <c r="M260" s="161" t="s">
        <v>1</v>
      </c>
      <c r="N260" s="162" t="s">
        <v>36</v>
      </c>
      <c r="O260" s="143">
        <v>0</v>
      </c>
      <c r="P260" s="143">
        <f>O260*H260</f>
        <v>0</v>
      </c>
      <c r="Q260" s="143">
        <v>0.00064</v>
      </c>
      <c r="R260" s="143">
        <f>Q260*H260</f>
        <v>0.11541376000000002</v>
      </c>
      <c r="S260" s="143">
        <v>0</v>
      </c>
      <c r="T260" s="144">
        <f>S260*H260</f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45" t="s">
        <v>297</v>
      </c>
      <c r="AT260" s="145" t="s">
        <v>191</v>
      </c>
      <c r="AU260" s="145" t="s">
        <v>80</v>
      </c>
      <c r="AY260" s="17" t="s">
        <v>147</v>
      </c>
      <c r="BE260" s="146">
        <f>IF(N260="základní",J260,0)</f>
        <v>0</v>
      </c>
      <c r="BF260" s="146">
        <f>IF(N260="snížená",J260,0)</f>
        <v>0</v>
      </c>
      <c r="BG260" s="146">
        <f>IF(N260="zákl. přenesená",J260,0)</f>
        <v>0</v>
      </c>
      <c r="BH260" s="146">
        <f>IF(N260="sníž. přenesená",J260,0)</f>
        <v>0</v>
      </c>
      <c r="BI260" s="146">
        <f>IF(N260="nulová",J260,0)</f>
        <v>0</v>
      </c>
      <c r="BJ260" s="17" t="s">
        <v>78</v>
      </c>
      <c r="BK260" s="146">
        <f>ROUND(I260*H260,2)</f>
        <v>0</v>
      </c>
      <c r="BL260" s="17" t="s">
        <v>224</v>
      </c>
      <c r="BM260" s="145" t="s">
        <v>466</v>
      </c>
    </row>
    <row r="261" spans="2:51" s="13" customFormat="1" ht="12">
      <c r="B261" s="147"/>
      <c r="D261" s="148" t="s">
        <v>155</v>
      </c>
      <c r="F261" s="150" t="s">
        <v>453</v>
      </c>
      <c r="H261" s="190">
        <v>180.334</v>
      </c>
      <c r="L261" s="147"/>
      <c r="M261" s="151"/>
      <c r="N261" s="152"/>
      <c r="O261" s="152"/>
      <c r="P261" s="152"/>
      <c r="Q261" s="152"/>
      <c r="R261" s="152"/>
      <c r="S261" s="152"/>
      <c r="T261" s="153"/>
      <c r="AT261" s="149" t="s">
        <v>155</v>
      </c>
      <c r="AU261" s="149" t="s">
        <v>80</v>
      </c>
      <c r="AV261" s="13" t="s">
        <v>80</v>
      </c>
      <c r="AW261" s="13" t="s">
        <v>3</v>
      </c>
      <c r="AX261" s="13" t="s">
        <v>78</v>
      </c>
      <c r="AY261" s="149" t="s">
        <v>147</v>
      </c>
    </row>
    <row r="262" spans="1:65" s="2" customFormat="1" ht="24.2" customHeight="1">
      <c r="A262" s="26"/>
      <c r="B262" s="134"/>
      <c r="C262" s="135" t="s">
        <v>467</v>
      </c>
      <c r="D262" s="135" t="s">
        <v>149</v>
      </c>
      <c r="E262" s="136" t="s">
        <v>468</v>
      </c>
      <c r="F262" s="137" t="s">
        <v>469</v>
      </c>
      <c r="G262" s="138" t="s">
        <v>168</v>
      </c>
      <c r="H262" s="189">
        <v>1.413</v>
      </c>
      <c r="I262" s="139">
        <v>0</v>
      </c>
      <c r="J262" s="139">
        <f>ROUND(I262*H262,2)</f>
        <v>0</v>
      </c>
      <c r="K262" s="140"/>
      <c r="L262" s="27"/>
      <c r="M262" s="141" t="s">
        <v>1</v>
      </c>
      <c r="N262" s="142" t="s">
        <v>36</v>
      </c>
      <c r="O262" s="143">
        <v>1.74</v>
      </c>
      <c r="P262" s="143">
        <f>O262*H262</f>
        <v>2.4586200000000002</v>
      </c>
      <c r="Q262" s="143">
        <v>0</v>
      </c>
      <c r="R262" s="143">
        <f>Q262*H262</f>
        <v>0</v>
      </c>
      <c r="S262" s="143">
        <v>0</v>
      </c>
      <c r="T262" s="144">
        <f>S262*H262</f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45" t="s">
        <v>224</v>
      </c>
      <c r="AT262" s="145" t="s">
        <v>149</v>
      </c>
      <c r="AU262" s="145" t="s">
        <v>80</v>
      </c>
      <c r="AY262" s="17" t="s">
        <v>147</v>
      </c>
      <c r="BE262" s="146">
        <f>IF(N262="základní",J262,0)</f>
        <v>0</v>
      </c>
      <c r="BF262" s="146">
        <f>IF(N262="snížená",J262,0)</f>
        <v>0</v>
      </c>
      <c r="BG262" s="146">
        <f>IF(N262="zákl. přenesená",J262,0)</f>
        <v>0</v>
      </c>
      <c r="BH262" s="146">
        <f>IF(N262="sníž. přenesená",J262,0)</f>
        <v>0</v>
      </c>
      <c r="BI262" s="146">
        <f>IF(N262="nulová",J262,0)</f>
        <v>0</v>
      </c>
      <c r="BJ262" s="17" t="s">
        <v>78</v>
      </c>
      <c r="BK262" s="146">
        <f>ROUND(I262*H262,2)</f>
        <v>0</v>
      </c>
      <c r="BL262" s="17" t="s">
        <v>224</v>
      </c>
      <c r="BM262" s="145" t="s">
        <v>470</v>
      </c>
    </row>
    <row r="263" spans="2:63" s="12" customFormat="1" ht="22.9" customHeight="1">
      <c r="B263" s="122"/>
      <c r="D263" s="123" t="s">
        <v>70</v>
      </c>
      <c r="E263" s="132" t="s">
        <v>471</v>
      </c>
      <c r="F263" s="132" t="s">
        <v>472</v>
      </c>
      <c r="H263" s="191"/>
      <c r="J263" s="133">
        <f>BK263</f>
        <v>0</v>
      </c>
      <c r="L263" s="122"/>
      <c r="M263" s="126"/>
      <c r="N263" s="127"/>
      <c r="O263" s="127"/>
      <c r="P263" s="128">
        <f>SUM(P264:P271)</f>
        <v>15.070599999999999</v>
      </c>
      <c r="Q263" s="127"/>
      <c r="R263" s="128">
        <f>SUM(R264:R271)</f>
        <v>0.0098</v>
      </c>
      <c r="S263" s="127"/>
      <c r="T263" s="129">
        <f>SUM(T264:T271)</f>
        <v>0.015300000000000001</v>
      </c>
      <c r="AR263" s="123" t="s">
        <v>80</v>
      </c>
      <c r="AT263" s="130" t="s">
        <v>70</v>
      </c>
      <c r="AU263" s="130" t="s">
        <v>78</v>
      </c>
      <c r="AY263" s="123" t="s">
        <v>147</v>
      </c>
      <c r="BK263" s="131">
        <f>SUM(BK264:BK271)</f>
        <v>0</v>
      </c>
    </row>
    <row r="264" spans="1:65" s="2" customFormat="1" ht="24.2" customHeight="1">
      <c r="A264" s="26"/>
      <c r="B264" s="134"/>
      <c r="C264" s="135" t="s">
        <v>473</v>
      </c>
      <c r="D264" s="135" t="s">
        <v>149</v>
      </c>
      <c r="E264" s="136" t="s">
        <v>474</v>
      </c>
      <c r="F264" s="137" t="s">
        <v>475</v>
      </c>
      <c r="G264" s="138" t="s">
        <v>269</v>
      </c>
      <c r="H264" s="189">
        <v>2</v>
      </c>
      <c r="I264" s="139">
        <v>0</v>
      </c>
      <c r="J264" s="139">
        <f aca="true" t="shared" si="0" ref="J264:J271">ROUND(I264*H264,2)</f>
        <v>0</v>
      </c>
      <c r="K264" s="140"/>
      <c r="L264" s="27"/>
      <c r="M264" s="141" t="s">
        <v>1</v>
      </c>
      <c r="N264" s="142" t="s">
        <v>36</v>
      </c>
      <c r="O264" s="143">
        <v>0.871</v>
      </c>
      <c r="P264" s="143">
        <f aca="true" t="shared" si="1" ref="P264:P271">O264*H264</f>
        <v>1.742</v>
      </c>
      <c r="Q264" s="143">
        <v>0</v>
      </c>
      <c r="R264" s="143">
        <f aca="true" t="shared" si="2" ref="R264:R271">Q264*H264</f>
        <v>0</v>
      </c>
      <c r="S264" s="143">
        <v>0</v>
      </c>
      <c r="T264" s="144">
        <f aca="true" t="shared" si="3" ref="T264:T271">S264*H264</f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45" t="s">
        <v>224</v>
      </c>
      <c r="AT264" s="145" t="s">
        <v>149</v>
      </c>
      <c r="AU264" s="145" t="s">
        <v>80</v>
      </c>
      <c r="AY264" s="17" t="s">
        <v>147</v>
      </c>
      <c r="BE264" s="146">
        <f aca="true" t="shared" si="4" ref="BE264:BE271">IF(N264="základní",J264,0)</f>
        <v>0</v>
      </c>
      <c r="BF264" s="146">
        <f aca="true" t="shared" si="5" ref="BF264:BF271">IF(N264="snížená",J264,0)</f>
        <v>0</v>
      </c>
      <c r="BG264" s="146">
        <f aca="true" t="shared" si="6" ref="BG264:BG271">IF(N264="zákl. přenesená",J264,0)</f>
        <v>0</v>
      </c>
      <c r="BH264" s="146">
        <f aca="true" t="shared" si="7" ref="BH264:BH271">IF(N264="sníž. přenesená",J264,0)</f>
        <v>0</v>
      </c>
      <c r="BI264" s="146">
        <f aca="true" t="shared" si="8" ref="BI264:BI271">IF(N264="nulová",J264,0)</f>
        <v>0</v>
      </c>
      <c r="BJ264" s="17" t="s">
        <v>78</v>
      </c>
      <c r="BK264" s="146">
        <f aca="true" t="shared" si="9" ref="BK264:BK271">ROUND(I264*H264,2)</f>
        <v>0</v>
      </c>
      <c r="BL264" s="17" t="s">
        <v>224</v>
      </c>
      <c r="BM264" s="145" t="s">
        <v>476</v>
      </c>
    </row>
    <row r="265" spans="1:65" s="2" customFormat="1" ht="14.45" customHeight="1">
      <c r="A265" s="26"/>
      <c r="B265" s="134"/>
      <c r="C265" s="154" t="s">
        <v>477</v>
      </c>
      <c r="D265" s="154" t="s">
        <v>191</v>
      </c>
      <c r="E265" s="155" t="s">
        <v>478</v>
      </c>
      <c r="F265" s="156" t="s">
        <v>479</v>
      </c>
      <c r="G265" s="157" t="s">
        <v>269</v>
      </c>
      <c r="H265" s="192">
        <v>2</v>
      </c>
      <c r="I265" s="158">
        <v>0</v>
      </c>
      <c r="J265" s="158">
        <f t="shared" si="0"/>
        <v>0</v>
      </c>
      <c r="K265" s="159"/>
      <c r="L265" s="160"/>
      <c r="M265" s="161" t="s">
        <v>1</v>
      </c>
      <c r="N265" s="162" t="s">
        <v>36</v>
      </c>
      <c r="O265" s="143">
        <v>0</v>
      </c>
      <c r="P265" s="143">
        <f t="shared" si="1"/>
        <v>0</v>
      </c>
      <c r="Q265" s="143">
        <v>0.0042</v>
      </c>
      <c r="R265" s="143">
        <f t="shared" si="2"/>
        <v>0.0084</v>
      </c>
      <c r="S265" s="143">
        <v>0</v>
      </c>
      <c r="T265" s="144">
        <f t="shared" si="3"/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45" t="s">
        <v>297</v>
      </c>
      <c r="AT265" s="145" t="s">
        <v>191</v>
      </c>
      <c r="AU265" s="145" t="s">
        <v>80</v>
      </c>
      <c r="AY265" s="17" t="s">
        <v>147</v>
      </c>
      <c r="BE265" s="146">
        <f t="shared" si="4"/>
        <v>0</v>
      </c>
      <c r="BF265" s="146">
        <f t="shared" si="5"/>
        <v>0</v>
      </c>
      <c r="BG265" s="146">
        <f t="shared" si="6"/>
        <v>0</v>
      </c>
      <c r="BH265" s="146">
        <f t="shared" si="7"/>
        <v>0</v>
      </c>
      <c r="BI265" s="146">
        <f t="shared" si="8"/>
        <v>0</v>
      </c>
      <c r="BJ265" s="17" t="s">
        <v>78</v>
      </c>
      <c r="BK265" s="146">
        <f t="shared" si="9"/>
        <v>0</v>
      </c>
      <c r="BL265" s="17" t="s">
        <v>224</v>
      </c>
      <c r="BM265" s="145" t="s">
        <v>480</v>
      </c>
    </row>
    <row r="266" spans="1:65" s="2" customFormat="1" ht="14.45" customHeight="1">
      <c r="A266" s="26"/>
      <c r="B266" s="134"/>
      <c r="C266" s="135" t="s">
        <v>481</v>
      </c>
      <c r="D266" s="135" t="s">
        <v>149</v>
      </c>
      <c r="E266" s="136" t="s">
        <v>482</v>
      </c>
      <c r="F266" s="137" t="s">
        <v>483</v>
      </c>
      <c r="G266" s="138" t="s">
        <v>269</v>
      </c>
      <c r="H266" s="189">
        <v>10</v>
      </c>
      <c r="I266" s="139">
        <v>0</v>
      </c>
      <c r="J266" s="139">
        <f t="shared" si="0"/>
        <v>0</v>
      </c>
      <c r="K266" s="140"/>
      <c r="L266" s="27"/>
      <c r="M266" s="141" t="s">
        <v>1</v>
      </c>
      <c r="N266" s="142" t="s">
        <v>36</v>
      </c>
      <c r="O266" s="143">
        <v>0.35</v>
      </c>
      <c r="P266" s="143">
        <f t="shared" si="1"/>
        <v>3.5</v>
      </c>
      <c r="Q266" s="143">
        <v>0</v>
      </c>
      <c r="R266" s="143">
        <f t="shared" si="2"/>
        <v>0</v>
      </c>
      <c r="S266" s="143">
        <v>0</v>
      </c>
      <c r="T266" s="144">
        <f t="shared" si="3"/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45" t="s">
        <v>224</v>
      </c>
      <c r="AT266" s="145" t="s">
        <v>149</v>
      </c>
      <c r="AU266" s="145" t="s">
        <v>80</v>
      </c>
      <c r="AY266" s="17" t="s">
        <v>147</v>
      </c>
      <c r="BE266" s="146">
        <f t="shared" si="4"/>
        <v>0</v>
      </c>
      <c r="BF266" s="146">
        <f t="shared" si="5"/>
        <v>0</v>
      </c>
      <c r="BG266" s="146">
        <f t="shared" si="6"/>
        <v>0</v>
      </c>
      <c r="BH266" s="146">
        <f t="shared" si="7"/>
        <v>0</v>
      </c>
      <c r="BI266" s="146">
        <f t="shared" si="8"/>
        <v>0</v>
      </c>
      <c r="BJ266" s="17" t="s">
        <v>78</v>
      </c>
      <c r="BK266" s="146">
        <f t="shared" si="9"/>
        <v>0</v>
      </c>
      <c r="BL266" s="17" t="s">
        <v>224</v>
      </c>
      <c r="BM266" s="145" t="s">
        <v>484</v>
      </c>
    </row>
    <row r="267" spans="1:65" s="2" customFormat="1" ht="14.45" customHeight="1">
      <c r="A267" s="26"/>
      <c r="B267" s="134"/>
      <c r="C267" s="154" t="s">
        <v>485</v>
      </c>
      <c r="D267" s="154" t="s">
        <v>191</v>
      </c>
      <c r="E267" s="155" t="s">
        <v>486</v>
      </c>
      <c r="F267" s="156" t="s">
        <v>487</v>
      </c>
      <c r="G267" s="157" t="s">
        <v>269</v>
      </c>
      <c r="H267" s="192">
        <v>10</v>
      </c>
      <c r="I267" s="158">
        <v>0</v>
      </c>
      <c r="J267" s="158">
        <f t="shared" si="0"/>
        <v>0</v>
      </c>
      <c r="K267" s="159"/>
      <c r="L267" s="160"/>
      <c r="M267" s="161" t="s">
        <v>1</v>
      </c>
      <c r="N267" s="162" t="s">
        <v>36</v>
      </c>
      <c r="O267" s="143">
        <v>0</v>
      </c>
      <c r="P267" s="143">
        <f t="shared" si="1"/>
        <v>0</v>
      </c>
      <c r="Q267" s="143">
        <v>0.00014</v>
      </c>
      <c r="R267" s="143">
        <f t="shared" si="2"/>
        <v>0.0013999999999999998</v>
      </c>
      <c r="S267" s="143">
        <v>0</v>
      </c>
      <c r="T267" s="144">
        <f t="shared" si="3"/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45" t="s">
        <v>297</v>
      </c>
      <c r="AT267" s="145" t="s">
        <v>191</v>
      </c>
      <c r="AU267" s="145" t="s">
        <v>80</v>
      </c>
      <c r="AY267" s="17" t="s">
        <v>147</v>
      </c>
      <c r="BE267" s="146">
        <f t="shared" si="4"/>
        <v>0</v>
      </c>
      <c r="BF267" s="146">
        <f t="shared" si="5"/>
        <v>0</v>
      </c>
      <c r="BG267" s="146">
        <f t="shared" si="6"/>
        <v>0</v>
      </c>
      <c r="BH267" s="146">
        <f t="shared" si="7"/>
        <v>0</v>
      </c>
      <c r="BI267" s="146">
        <f t="shared" si="8"/>
        <v>0</v>
      </c>
      <c r="BJ267" s="17" t="s">
        <v>78</v>
      </c>
      <c r="BK267" s="146">
        <f t="shared" si="9"/>
        <v>0</v>
      </c>
      <c r="BL267" s="17" t="s">
        <v>224</v>
      </c>
      <c r="BM267" s="145" t="s">
        <v>488</v>
      </c>
    </row>
    <row r="268" spans="1:65" s="2" customFormat="1" ht="24.2" customHeight="1">
      <c r="A268" s="26"/>
      <c r="B268" s="134"/>
      <c r="C268" s="135" t="s">
        <v>489</v>
      </c>
      <c r="D268" s="135" t="s">
        <v>149</v>
      </c>
      <c r="E268" s="136" t="s">
        <v>490</v>
      </c>
      <c r="F268" s="137" t="s">
        <v>491</v>
      </c>
      <c r="G268" s="138" t="s">
        <v>379</v>
      </c>
      <c r="H268" s="189">
        <v>20</v>
      </c>
      <c r="I268" s="139">
        <v>0</v>
      </c>
      <c r="J268" s="139">
        <f t="shared" si="0"/>
        <v>0</v>
      </c>
      <c r="K268" s="140"/>
      <c r="L268" s="27"/>
      <c r="M268" s="141" t="s">
        <v>1</v>
      </c>
      <c r="N268" s="142" t="s">
        <v>36</v>
      </c>
      <c r="O268" s="143">
        <v>0.299</v>
      </c>
      <c r="P268" s="143">
        <f t="shared" si="1"/>
        <v>5.9799999999999995</v>
      </c>
      <c r="Q268" s="143">
        <v>0</v>
      </c>
      <c r="R268" s="143">
        <f t="shared" si="2"/>
        <v>0</v>
      </c>
      <c r="S268" s="143">
        <v>0.0004</v>
      </c>
      <c r="T268" s="144">
        <f t="shared" si="3"/>
        <v>0.008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45" t="s">
        <v>224</v>
      </c>
      <c r="AT268" s="145" t="s">
        <v>149</v>
      </c>
      <c r="AU268" s="145" t="s">
        <v>80</v>
      </c>
      <c r="AY268" s="17" t="s">
        <v>147</v>
      </c>
      <c r="BE268" s="146">
        <f t="shared" si="4"/>
        <v>0</v>
      </c>
      <c r="BF268" s="146">
        <f t="shared" si="5"/>
        <v>0</v>
      </c>
      <c r="BG268" s="146">
        <f t="shared" si="6"/>
        <v>0</v>
      </c>
      <c r="BH268" s="146">
        <f t="shared" si="7"/>
        <v>0</v>
      </c>
      <c r="BI268" s="146">
        <f t="shared" si="8"/>
        <v>0</v>
      </c>
      <c r="BJ268" s="17" t="s">
        <v>78</v>
      </c>
      <c r="BK268" s="146">
        <f t="shared" si="9"/>
        <v>0</v>
      </c>
      <c r="BL268" s="17" t="s">
        <v>224</v>
      </c>
      <c r="BM268" s="145" t="s">
        <v>492</v>
      </c>
    </row>
    <row r="269" spans="1:65" s="2" customFormat="1" ht="24.2" customHeight="1">
      <c r="A269" s="26"/>
      <c r="B269" s="134"/>
      <c r="C269" s="135" t="s">
        <v>493</v>
      </c>
      <c r="D269" s="135" t="s">
        <v>149</v>
      </c>
      <c r="E269" s="136" t="s">
        <v>494</v>
      </c>
      <c r="F269" s="137" t="s">
        <v>495</v>
      </c>
      <c r="G269" s="138" t="s">
        <v>269</v>
      </c>
      <c r="H269" s="189">
        <v>10</v>
      </c>
      <c r="I269" s="139">
        <v>0</v>
      </c>
      <c r="J269" s="139">
        <f t="shared" si="0"/>
        <v>0</v>
      </c>
      <c r="K269" s="140"/>
      <c r="L269" s="27"/>
      <c r="M269" s="141" t="s">
        <v>1</v>
      </c>
      <c r="N269" s="142" t="s">
        <v>36</v>
      </c>
      <c r="O269" s="143">
        <v>0.319</v>
      </c>
      <c r="P269" s="143">
        <f t="shared" si="1"/>
        <v>3.19</v>
      </c>
      <c r="Q269" s="143">
        <v>0</v>
      </c>
      <c r="R269" s="143">
        <f t="shared" si="2"/>
        <v>0</v>
      </c>
      <c r="S269" s="143">
        <v>0.00021</v>
      </c>
      <c r="T269" s="144">
        <f t="shared" si="3"/>
        <v>0.0021000000000000003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45" t="s">
        <v>224</v>
      </c>
      <c r="AT269" s="145" t="s">
        <v>149</v>
      </c>
      <c r="AU269" s="145" t="s">
        <v>80</v>
      </c>
      <c r="AY269" s="17" t="s">
        <v>147</v>
      </c>
      <c r="BE269" s="146">
        <f t="shared" si="4"/>
        <v>0</v>
      </c>
      <c r="BF269" s="146">
        <f t="shared" si="5"/>
        <v>0</v>
      </c>
      <c r="BG269" s="146">
        <f t="shared" si="6"/>
        <v>0</v>
      </c>
      <c r="BH269" s="146">
        <f t="shared" si="7"/>
        <v>0</v>
      </c>
      <c r="BI269" s="146">
        <f t="shared" si="8"/>
        <v>0</v>
      </c>
      <c r="BJ269" s="17" t="s">
        <v>78</v>
      </c>
      <c r="BK269" s="146">
        <f t="shared" si="9"/>
        <v>0</v>
      </c>
      <c r="BL269" s="17" t="s">
        <v>224</v>
      </c>
      <c r="BM269" s="145" t="s">
        <v>496</v>
      </c>
    </row>
    <row r="270" spans="1:65" s="2" customFormat="1" ht="24.2" customHeight="1">
      <c r="A270" s="26"/>
      <c r="B270" s="134"/>
      <c r="C270" s="135" t="s">
        <v>497</v>
      </c>
      <c r="D270" s="135" t="s">
        <v>149</v>
      </c>
      <c r="E270" s="136" t="s">
        <v>498</v>
      </c>
      <c r="F270" s="137" t="s">
        <v>499</v>
      </c>
      <c r="G270" s="138" t="s">
        <v>269</v>
      </c>
      <c r="H270" s="189">
        <v>2</v>
      </c>
      <c r="I270" s="139">
        <v>0</v>
      </c>
      <c r="J270" s="139">
        <f t="shared" si="0"/>
        <v>0</v>
      </c>
      <c r="K270" s="140"/>
      <c r="L270" s="27"/>
      <c r="M270" s="141" t="s">
        <v>1</v>
      </c>
      <c r="N270" s="142" t="s">
        <v>36</v>
      </c>
      <c r="O270" s="143">
        <v>0.287</v>
      </c>
      <c r="P270" s="143">
        <f t="shared" si="1"/>
        <v>0.574</v>
      </c>
      <c r="Q270" s="143">
        <v>0</v>
      </c>
      <c r="R270" s="143">
        <f t="shared" si="2"/>
        <v>0</v>
      </c>
      <c r="S270" s="143">
        <v>0.0026</v>
      </c>
      <c r="T270" s="144">
        <f t="shared" si="3"/>
        <v>0.0052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45" t="s">
        <v>224</v>
      </c>
      <c r="AT270" s="145" t="s">
        <v>149</v>
      </c>
      <c r="AU270" s="145" t="s">
        <v>80</v>
      </c>
      <c r="AY270" s="17" t="s">
        <v>147</v>
      </c>
      <c r="BE270" s="146">
        <f t="shared" si="4"/>
        <v>0</v>
      </c>
      <c r="BF270" s="146">
        <f t="shared" si="5"/>
        <v>0</v>
      </c>
      <c r="BG270" s="146">
        <f t="shared" si="6"/>
        <v>0</v>
      </c>
      <c r="BH270" s="146">
        <f t="shared" si="7"/>
        <v>0</v>
      </c>
      <c r="BI270" s="146">
        <f t="shared" si="8"/>
        <v>0</v>
      </c>
      <c r="BJ270" s="17" t="s">
        <v>78</v>
      </c>
      <c r="BK270" s="146">
        <f t="shared" si="9"/>
        <v>0</v>
      </c>
      <c r="BL270" s="17" t="s">
        <v>224</v>
      </c>
      <c r="BM270" s="145" t="s">
        <v>500</v>
      </c>
    </row>
    <row r="271" spans="1:65" s="2" customFormat="1" ht="24.2" customHeight="1">
      <c r="A271" s="26"/>
      <c r="B271" s="134"/>
      <c r="C271" s="135" t="s">
        <v>501</v>
      </c>
      <c r="D271" s="135" t="s">
        <v>149</v>
      </c>
      <c r="E271" s="136" t="s">
        <v>502</v>
      </c>
      <c r="F271" s="137" t="s">
        <v>503</v>
      </c>
      <c r="G271" s="138" t="s">
        <v>168</v>
      </c>
      <c r="H271" s="189">
        <v>0.01</v>
      </c>
      <c r="I271" s="139">
        <v>0</v>
      </c>
      <c r="J271" s="139">
        <f t="shared" si="0"/>
        <v>0</v>
      </c>
      <c r="K271" s="140"/>
      <c r="L271" s="27"/>
      <c r="M271" s="141" t="s">
        <v>1</v>
      </c>
      <c r="N271" s="142" t="s">
        <v>36</v>
      </c>
      <c r="O271" s="143">
        <v>8.46</v>
      </c>
      <c r="P271" s="143">
        <f t="shared" si="1"/>
        <v>0.08460000000000001</v>
      </c>
      <c r="Q271" s="143">
        <v>0</v>
      </c>
      <c r="R271" s="143">
        <f t="shared" si="2"/>
        <v>0</v>
      </c>
      <c r="S271" s="143">
        <v>0</v>
      </c>
      <c r="T271" s="144">
        <f t="shared" si="3"/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45" t="s">
        <v>224</v>
      </c>
      <c r="AT271" s="145" t="s">
        <v>149</v>
      </c>
      <c r="AU271" s="145" t="s">
        <v>80</v>
      </c>
      <c r="AY271" s="17" t="s">
        <v>147</v>
      </c>
      <c r="BE271" s="146">
        <f t="shared" si="4"/>
        <v>0</v>
      </c>
      <c r="BF271" s="146">
        <f t="shared" si="5"/>
        <v>0</v>
      </c>
      <c r="BG271" s="146">
        <f t="shared" si="6"/>
        <v>0</v>
      </c>
      <c r="BH271" s="146">
        <f t="shared" si="7"/>
        <v>0</v>
      </c>
      <c r="BI271" s="146">
        <f t="shared" si="8"/>
        <v>0</v>
      </c>
      <c r="BJ271" s="17" t="s">
        <v>78</v>
      </c>
      <c r="BK271" s="146">
        <f t="shared" si="9"/>
        <v>0</v>
      </c>
      <c r="BL271" s="17" t="s">
        <v>224</v>
      </c>
      <c r="BM271" s="145" t="s">
        <v>504</v>
      </c>
    </row>
    <row r="272" spans="2:63" s="12" customFormat="1" ht="22.9" customHeight="1">
      <c r="B272" s="122"/>
      <c r="D272" s="123" t="s">
        <v>70</v>
      </c>
      <c r="E272" s="132" t="s">
        <v>505</v>
      </c>
      <c r="F272" s="132" t="s">
        <v>506</v>
      </c>
      <c r="H272" s="191"/>
      <c r="J272" s="133">
        <f>BK272</f>
        <v>0</v>
      </c>
      <c r="L272" s="122"/>
      <c r="M272" s="126"/>
      <c r="N272" s="127"/>
      <c r="O272" s="127"/>
      <c r="P272" s="128">
        <f>P273</f>
        <v>0.712</v>
      </c>
      <c r="Q272" s="127"/>
      <c r="R272" s="128">
        <f>R273</f>
        <v>0</v>
      </c>
      <c r="S272" s="127"/>
      <c r="T272" s="129">
        <f>T273</f>
        <v>0.0002</v>
      </c>
      <c r="AR272" s="123" t="s">
        <v>80</v>
      </c>
      <c r="AT272" s="130" t="s">
        <v>70</v>
      </c>
      <c r="AU272" s="130" t="s">
        <v>78</v>
      </c>
      <c r="AY272" s="123" t="s">
        <v>147</v>
      </c>
      <c r="BK272" s="131">
        <f>BK273</f>
        <v>0</v>
      </c>
    </row>
    <row r="273" spans="1:65" s="2" customFormat="1" ht="14.45" customHeight="1">
      <c r="A273" s="26"/>
      <c r="B273" s="134"/>
      <c r="C273" s="135" t="s">
        <v>507</v>
      </c>
      <c r="D273" s="135" t="s">
        <v>149</v>
      </c>
      <c r="E273" s="136" t="s">
        <v>508</v>
      </c>
      <c r="F273" s="137" t="s">
        <v>509</v>
      </c>
      <c r="G273" s="138" t="s">
        <v>269</v>
      </c>
      <c r="H273" s="189">
        <v>4</v>
      </c>
      <c r="I273" s="139">
        <v>0</v>
      </c>
      <c r="J273" s="139">
        <f>ROUND(I273*H273,2)</f>
        <v>0</v>
      </c>
      <c r="K273" s="140"/>
      <c r="L273" s="27"/>
      <c r="M273" s="141" t="s">
        <v>1</v>
      </c>
      <c r="N273" s="142" t="s">
        <v>36</v>
      </c>
      <c r="O273" s="143">
        <v>0.178</v>
      </c>
      <c r="P273" s="143">
        <f>O273*H273</f>
        <v>0.712</v>
      </c>
      <c r="Q273" s="143">
        <v>0</v>
      </c>
      <c r="R273" s="143">
        <f>Q273*H273</f>
        <v>0</v>
      </c>
      <c r="S273" s="143">
        <v>5E-05</v>
      </c>
      <c r="T273" s="144">
        <f>S273*H273</f>
        <v>0.0002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45" t="s">
        <v>224</v>
      </c>
      <c r="AT273" s="145" t="s">
        <v>149</v>
      </c>
      <c r="AU273" s="145" t="s">
        <v>80</v>
      </c>
      <c r="AY273" s="17" t="s">
        <v>147</v>
      </c>
      <c r="BE273" s="146">
        <f>IF(N273="základní",J273,0)</f>
        <v>0</v>
      </c>
      <c r="BF273" s="146">
        <f>IF(N273="snížená",J273,0)</f>
        <v>0</v>
      </c>
      <c r="BG273" s="146">
        <f>IF(N273="zákl. přenesená",J273,0)</f>
        <v>0</v>
      </c>
      <c r="BH273" s="146">
        <f>IF(N273="sníž. přenesená",J273,0)</f>
        <v>0</v>
      </c>
      <c r="BI273" s="146">
        <f>IF(N273="nulová",J273,0)</f>
        <v>0</v>
      </c>
      <c r="BJ273" s="17" t="s">
        <v>78</v>
      </c>
      <c r="BK273" s="146">
        <f>ROUND(I273*H273,2)</f>
        <v>0</v>
      </c>
      <c r="BL273" s="17" t="s">
        <v>224</v>
      </c>
      <c r="BM273" s="145" t="s">
        <v>510</v>
      </c>
    </row>
    <row r="274" spans="2:63" s="12" customFormat="1" ht="22.9" customHeight="1">
      <c r="B274" s="122"/>
      <c r="D274" s="123" t="s">
        <v>70</v>
      </c>
      <c r="E274" s="132" t="s">
        <v>511</v>
      </c>
      <c r="F274" s="132" t="s">
        <v>512</v>
      </c>
      <c r="H274" s="191"/>
      <c r="J274" s="133">
        <f>BK274</f>
        <v>0</v>
      </c>
      <c r="L274" s="122"/>
      <c r="M274" s="126"/>
      <c r="N274" s="127"/>
      <c r="O274" s="127"/>
      <c r="P274" s="128">
        <f>SUM(P275:P286)</f>
        <v>143.648703</v>
      </c>
      <c r="Q274" s="127"/>
      <c r="R274" s="128">
        <f>SUM(R275:R286)</f>
        <v>2.92103963</v>
      </c>
      <c r="S274" s="127"/>
      <c r="T274" s="129">
        <f>SUM(T275:T286)</f>
        <v>0</v>
      </c>
      <c r="AR274" s="123" t="s">
        <v>80</v>
      </c>
      <c r="AT274" s="130" t="s">
        <v>70</v>
      </c>
      <c r="AU274" s="130" t="s">
        <v>78</v>
      </c>
      <c r="AY274" s="123" t="s">
        <v>147</v>
      </c>
      <c r="BK274" s="131">
        <f>SUM(BK275:BK286)</f>
        <v>0</v>
      </c>
    </row>
    <row r="275" spans="1:65" s="2" customFormat="1" ht="14.45" customHeight="1">
      <c r="A275" s="26"/>
      <c r="B275" s="134"/>
      <c r="C275" s="135" t="s">
        <v>513</v>
      </c>
      <c r="D275" s="135" t="s">
        <v>149</v>
      </c>
      <c r="E275" s="136" t="s">
        <v>514</v>
      </c>
      <c r="F275" s="137" t="s">
        <v>515</v>
      </c>
      <c r="G275" s="138" t="s">
        <v>379</v>
      </c>
      <c r="H275" s="189">
        <v>391.324</v>
      </c>
      <c r="I275" s="139">
        <v>0</v>
      </c>
      <c r="J275" s="139">
        <f>ROUND(I275*H275,2)</f>
        <v>0</v>
      </c>
      <c r="K275" s="140"/>
      <c r="L275" s="27"/>
      <c r="M275" s="141" t="s">
        <v>1</v>
      </c>
      <c r="N275" s="142" t="s">
        <v>36</v>
      </c>
      <c r="O275" s="143">
        <v>0.147</v>
      </c>
      <c r="P275" s="143">
        <f>O275*H275</f>
        <v>57.524628</v>
      </c>
      <c r="Q275" s="143">
        <v>1E-05</v>
      </c>
      <c r="R275" s="143">
        <f>Q275*H275</f>
        <v>0.00391324</v>
      </c>
      <c r="S275" s="143">
        <v>0</v>
      </c>
      <c r="T275" s="144">
        <f>S275*H275</f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45" t="s">
        <v>224</v>
      </c>
      <c r="AT275" s="145" t="s">
        <v>149</v>
      </c>
      <c r="AU275" s="145" t="s">
        <v>80</v>
      </c>
      <c r="AY275" s="17" t="s">
        <v>147</v>
      </c>
      <c r="BE275" s="146">
        <f>IF(N275="základní",J275,0)</f>
        <v>0</v>
      </c>
      <c r="BF275" s="146">
        <f>IF(N275="snížená",J275,0)</f>
        <v>0</v>
      </c>
      <c r="BG275" s="146">
        <f>IF(N275="zákl. přenesená",J275,0)</f>
        <v>0</v>
      </c>
      <c r="BH275" s="146">
        <f>IF(N275="sníž. přenesená",J275,0)</f>
        <v>0</v>
      </c>
      <c r="BI275" s="146">
        <f>IF(N275="nulová",J275,0)</f>
        <v>0</v>
      </c>
      <c r="BJ275" s="17" t="s">
        <v>78</v>
      </c>
      <c r="BK275" s="146">
        <f>ROUND(I275*H275,2)</f>
        <v>0</v>
      </c>
      <c r="BL275" s="17" t="s">
        <v>224</v>
      </c>
      <c r="BM275" s="145" t="s">
        <v>516</v>
      </c>
    </row>
    <row r="276" spans="2:51" s="13" customFormat="1" ht="12">
      <c r="B276" s="147"/>
      <c r="D276" s="148" t="s">
        <v>155</v>
      </c>
      <c r="F276" s="150" t="s">
        <v>517</v>
      </c>
      <c r="H276" s="190">
        <v>391.324</v>
      </c>
      <c r="L276" s="147"/>
      <c r="M276" s="151"/>
      <c r="N276" s="152"/>
      <c r="O276" s="152"/>
      <c r="P276" s="152"/>
      <c r="Q276" s="152"/>
      <c r="R276" s="152"/>
      <c r="S276" s="152"/>
      <c r="T276" s="153"/>
      <c r="AT276" s="149" t="s">
        <v>155</v>
      </c>
      <c r="AU276" s="149" t="s">
        <v>80</v>
      </c>
      <c r="AV276" s="13" t="s">
        <v>80</v>
      </c>
      <c r="AW276" s="13" t="s">
        <v>3</v>
      </c>
      <c r="AX276" s="13" t="s">
        <v>78</v>
      </c>
      <c r="AY276" s="149" t="s">
        <v>147</v>
      </c>
    </row>
    <row r="277" spans="1:65" s="2" customFormat="1" ht="14.45" customHeight="1">
      <c r="A277" s="26"/>
      <c r="B277" s="134"/>
      <c r="C277" s="154" t="s">
        <v>518</v>
      </c>
      <c r="D277" s="154" t="s">
        <v>191</v>
      </c>
      <c r="E277" s="155" t="s">
        <v>519</v>
      </c>
      <c r="F277" s="156" t="s">
        <v>520</v>
      </c>
      <c r="G277" s="157" t="s">
        <v>159</v>
      </c>
      <c r="H277" s="192">
        <v>2.442</v>
      </c>
      <c r="I277" s="158">
        <v>0</v>
      </c>
      <c r="J277" s="158">
        <f>ROUND(I277*H277,2)</f>
        <v>0</v>
      </c>
      <c r="K277" s="159"/>
      <c r="L277" s="160"/>
      <c r="M277" s="161" t="s">
        <v>1</v>
      </c>
      <c r="N277" s="162" t="s">
        <v>36</v>
      </c>
      <c r="O277" s="143">
        <v>0</v>
      </c>
      <c r="P277" s="143">
        <f>O277*H277</f>
        <v>0</v>
      </c>
      <c r="Q277" s="143">
        <v>0.55</v>
      </c>
      <c r="R277" s="143">
        <f>Q277*H277</f>
        <v>1.3431000000000002</v>
      </c>
      <c r="S277" s="143">
        <v>0</v>
      </c>
      <c r="T277" s="144">
        <f>S277*H277</f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45" t="s">
        <v>297</v>
      </c>
      <c r="AT277" s="145" t="s">
        <v>191</v>
      </c>
      <c r="AU277" s="145" t="s">
        <v>80</v>
      </c>
      <c r="AY277" s="17" t="s">
        <v>147</v>
      </c>
      <c r="BE277" s="146">
        <f>IF(N277="základní",J277,0)</f>
        <v>0</v>
      </c>
      <c r="BF277" s="146">
        <f>IF(N277="snížená",J277,0)</f>
        <v>0</v>
      </c>
      <c r="BG277" s="146">
        <f>IF(N277="zákl. přenesená",J277,0)</f>
        <v>0</v>
      </c>
      <c r="BH277" s="146">
        <f>IF(N277="sníž. přenesená",J277,0)</f>
        <v>0</v>
      </c>
      <c r="BI277" s="146">
        <f>IF(N277="nulová",J277,0)</f>
        <v>0</v>
      </c>
      <c r="BJ277" s="17" t="s">
        <v>78</v>
      </c>
      <c r="BK277" s="146">
        <f>ROUND(I277*H277,2)</f>
        <v>0</v>
      </c>
      <c r="BL277" s="17" t="s">
        <v>224</v>
      </c>
      <c r="BM277" s="145" t="s">
        <v>521</v>
      </c>
    </row>
    <row r="278" spans="2:51" s="13" customFormat="1" ht="12">
      <c r="B278" s="147"/>
      <c r="D278" s="148" t="s">
        <v>155</v>
      </c>
      <c r="E278" s="149" t="s">
        <v>1</v>
      </c>
      <c r="F278" s="150" t="s">
        <v>522</v>
      </c>
      <c r="H278" s="190">
        <v>2.348</v>
      </c>
      <c r="L278" s="147"/>
      <c r="M278" s="151"/>
      <c r="N278" s="152"/>
      <c r="O278" s="152"/>
      <c r="P278" s="152"/>
      <c r="Q278" s="152"/>
      <c r="R278" s="152"/>
      <c r="S278" s="152"/>
      <c r="T278" s="153"/>
      <c r="AT278" s="149" t="s">
        <v>155</v>
      </c>
      <c r="AU278" s="149" t="s">
        <v>80</v>
      </c>
      <c r="AV278" s="13" t="s">
        <v>80</v>
      </c>
      <c r="AW278" s="13" t="s">
        <v>28</v>
      </c>
      <c r="AX278" s="13" t="s">
        <v>78</v>
      </c>
      <c r="AY278" s="149" t="s">
        <v>147</v>
      </c>
    </row>
    <row r="279" spans="2:51" s="13" customFormat="1" ht="12">
      <c r="B279" s="147"/>
      <c r="D279" s="148" t="s">
        <v>155</v>
      </c>
      <c r="F279" s="150" t="s">
        <v>523</v>
      </c>
      <c r="H279" s="190">
        <v>2.442</v>
      </c>
      <c r="L279" s="147"/>
      <c r="M279" s="151"/>
      <c r="N279" s="152"/>
      <c r="O279" s="152"/>
      <c r="P279" s="152"/>
      <c r="Q279" s="152"/>
      <c r="R279" s="152"/>
      <c r="S279" s="152"/>
      <c r="T279" s="153"/>
      <c r="AT279" s="149" t="s">
        <v>155</v>
      </c>
      <c r="AU279" s="149" t="s">
        <v>80</v>
      </c>
      <c r="AV279" s="13" t="s">
        <v>80</v>
      </c>
      <c r="AW279" s="13" t="s">
        <v>3</v>
      </c>
      <c r="AX279" s="13" t="s">
        <v>78</v>
      </c>
      <c r="AY279" s="149" t="s">
        <v>147</v>
      </c>
    </row>
    <row r="280" spans="1:65" s="2" customFormat="1" ht="14.45" customHeight="1">
      <c r="A280" s="26"/>
      <c r="B280" s="134"/>
      <c r="C280" s="135" t="s">
        <v>524</v>
      </c>
      <c r="D280" s="135" t="s">
        <v>149</v>
      </c>
      <c r="E280" s="136" t="s">
        <v>525</v>
      </c>
      <c r="F280" s="137" t="s">
        <v>526</v>
      </c>
      <c r="G280" s="138" t="s">
        <v>379</v>
      </c>
      <c r="H280" s="189">
        <v>652.639</v>
      </c>
      <c r="I280" s="139">
        <v>0</v>
      </c>
      <c r="J280" s="139">
        <f>ROUND(I280*H280,2)</f>
        <v>0</v>
      </c>
      <c r="K280" s="140"/>
      <c r="L280" s="27"/>
      <c r="M280" s="141" t="s">
        <v>1</v>
      </c>
      <c r="N280" s="142" t="s">
        <v>36</v>
      </c>
      <c r="O280" s="143">
        <v>0.115</v>
      </c>
      <c r="P280" s="143">
        <f>O280*H280</f>
        <v>75.05348500000001</v>
      </c>
      <c r="Q280" s="143">
        <v>1E-05</v>
      </c>
      <c r="R280" s="143">
        <f>Q280*H280</f>
        <v>0.006526390000000001</v>
      </c>
      <c r="S280" s="143">
        <v>0</v>
      </c>
      <c r="T280" s="144">
        <f>S280*H280</f>
        <v>0</v>
      </c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45" t="s">
        <v>224</v>
      </c>
      <c r="AT280" s="145" t="s">
        <v>149</v>
      </c>
      <c r="AU280" s="145" t="s">
        <v>80</v>
      </c>
      <c r="AY280" s="17" t="s">
        <v>147</v>
      </c>
      <c r="BE280" s="146">
        <f>IF(N280="základní",J280,0)</f>
        <v>0</v>
      </c>
      <c r="BF280" s="146">
        <f>IF(N280="snížená",J280,0)</f>
        <v>0</v>
      </c>
      <c r="BG280" s="146">
        <f>IF(N280="zákl. přenesená",J280,0)</f>
        <v>0</v>
      </c>
      <c r="BH280" s="146">
        <f>IF(N280="sníž. přenesená",J280,0)</f>
        <v>0</v>
      </c>
      <c r="BI280" s="146">
        <f>IF(N280="nulová",J280,0)</f>
        <v>0</v>
      </c>
      <c r="BJ280" s="17" t="s">
        <v>78</v>
      </c>
      <c r="BK280" s="146">
        <f>ROUND(I280*H280,2)</f>
        <v>0</v>
      </c>
      <c r="BL280" s="17" t="s">
        <v>224</v>
      </c>
      <c r="BM280" s="145" t="s">
        <v>527</v>
      </c>
    </row>
    <row r="281" spans="2:51" s="13" customFormat="1" ht="12">
      <c r="B281" s="147"/>
      <c r="D281" s="148" t="s">
        <v>155</v>
      </c>
      <c r="F281" s="150" t="s">
        <v>528</v>
      </c>
      <c r="H281" s="190">
        <v>652.639</v>
      </c>
      <c r="L281" s="147"/>
      <c r="M281" s="151"/>
      <c r="N281" s="152"/>
      <c r="O281" s="152"/>
      <c r="P281" s="152"/>
      <c r="Q281" s="152"/>
      <c r="R281" s="152"/>
      <c r="S281" s="152"/>
      <c r="T281" s="153"/>
      <c r="AT281" s="149" t="s">
        <v>155</v>
      </c>
      <c r="AU281" s="149" t="s">
        <v>80</v>
      </c>
      <c r="AV281" s="13" t="s">
        <v>80</v>
      </c>
      <c r="AW281" s="13" t="s">
        <v>3</v>
      </c>
      <c r="AX281" s="13" t="s">
        <v>78</v>
      </c>
      <c r="AY281" s="149" t="s">
        <v>147</v>
      </c>
    </row>
    <row r="282" spans="1:65" s="2" customFormat="1" ht="14.45" customHeight="1">
      <c r="A282" s="26"/>
      <c r="B282" s="134"/>
      <c r="C282" s="154" t="s">
        <v>529</v>
      </c>
      <c r="D282" s="154" t="s">
        <v>191</v>
      </c>
      <c r="E282" s="155" t="s">
        <v>519</v>
      </c>
      <c r="F282" s="156" t="s">
        <v>520</v>
      </c>
      <c r="G282" s="157" t="s">
        <v>159</v>
      </c>
      <c r="H282" s="192">
        <v>2.85</v>
      </c>
      <c r="I282" s="158">
        <v>0</v>
      </c>
      <c r="J282" s="158">
        <f>ROUND(I282*H282,2)</f>
        <v>0</v>
      </c>
      <c r="K282" s="159"/>
      <c r="L282" s="160"/>
      <c r="M282" s="161" t="s">
        <v>1</v>
      </c>
      <c r="N282" s="162" t="s">
        <v>36</v>
      </c>
      <c r="O282" s="143">
        <v>0</v>
      </c>
      <c r="P282" s="143">
        <f>O282*H282</f>
        <v>0</v>
      </c>
      <c r="Q282" s="143">
        <v>0.55</v>
      </c>
      <c r="R282" s="143">
        <f>Q282*H282</f>
        <v>1.5675000000000001</v>
      </c>
      <c r="S282" s="143">
        <v>0</v>
      </c>
      <c r="T282" s="144">
        <f>S282*H282</f>
        <v>0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45" t="s">
        <v>297</v>
      </c>
      <c r="AT282" s="145" t="s">
        <v>191</v>
      </c>
      <c r="AU282" s="145" t="s">
        <v>80</v>
      </c>
      <c r="AY282" s="17" t="s">
        <v>147</v>
      </c>
      <c r="BE282" s="146">
        <f>IF(N282="základní",J282,0)</f>
        <v>0</v>
      </c>
      <c r="BF282" s="146">
        <f>IF(N282="snížená",J282,0)</f>
        <v>0</v>
      </c>
      <c r="BG282" s="146">
        <f>IF(N282="zákl. přenesená",J282,0)</f>
        <v>0</v>
      </c>
      <c r="BH282" s="146">
        <f>IF(N282="sníž. přenesená",J282,0)</f>
        <v>0</v>
      </c>
      <c r="BI282" s="146">
        <f>IF(N282="nulová",J282,0)</f>
        <v>0</v>
      </c>
      <c r="BJ282" s="17" t="s">
        <v>78</v>
      </c>
      <c r="BK282" s="146">
        <f>ROUND(I282*H282,2)</f>
        <v>0</v>
      </c>
      <c r="BL282" s="17" t="s">
        <v>224</v>
      </c>
      <c r="BM282" s="145" t="s">
        <v>530</v>
      </c>
    </row>
    <row r="283" spans="2:51" s="13" customFormat="1" ht="12">
      <c r="B283" s="147"/>
      <c r="D283" s="148" t="s">
        <v>155</v>
      </c>
      <c r="E283" s="149" t="s">
        <v>1</v>
      </c>
      <c r="F283" s="150" t="s">
        <v>531</v>
      </c>
      <c r="H283" s="190">
        <v>2.036</v>
      </c>
      <c r="L283" s="147"/>
      <c r="M283" s="151"/>
      <c r="N283" s="152"/>
      <c r="O283" s="152"/>
      <c r="P283" s="152"/>
      <c r="Q283" s="152"/>
      <c r="R283" s="152"/>
      <c r="S283" s="152"/>
      <c r="T283" s="153"/>
      <c r="AT283" s="149" t="s">
        <v>155</v>
      </c>
      <c r="AU283" s="149" t="s">
        <v>80</v>
      </c>
      <c r="AV283" s="13" t="s">
        <v>80</v>
      </c>
      <c r="AW283" s="13" t="s">
        <v>28</v>
      </c>
      <c r="AX283" s="13" t="s">
        <v>71</v>
      </c>
      <c r="AY283" s="149" t="s">
        <v>147</v>
      </c>
    </row>
    <row r="284" spans="2:51" s="13" customFormat="1" ht="12">
      <c r="B284" s="147"/>
      <c r="D284" s="148" t="s">
        <v>155</v>
      </c>
      <c r="E284" s="149" t="s">
        <v>1</v>
      </c>
      <c r="F284" s="150" t="s">
        <v>532</v>
      </c>
      <c r="H284" s="190">
        <v>0.814</v>
      </c>
      <c r="L284" s="147"/>
      <c r="M284" s="151"/>
      <c r="N284" s="152"/>
      <c r="O284" s="152"/>
      <c r="P284" s="152"/>
      <c r="Q284" s="152"/>
      <c r="R284" s="152"/>
      <c r="S284" s="152"/>
      <c r="T284" s="153"/>
      <c r="AT284" s="149" t="s">
        <v>155</v>
      </c>
      <c r="AU284" s="149" t="s">
        <v>80</v>
      </c>
      <c r="AV284" s="13" t="s">
        <v>80</v>
      </c>
      <c r="AW284" s="13" t="s">
        <v>28</v>
      </c>
      <c r="AX284" s="13" t="s">
        <v>71</v>
      </c>
      <c r="AY284" s="149" t="s">
        <v>147</v>
      </c>
    </row>
    <row r="285" spans="2:51" s="15" customFormat="1" ht="12">
      <c r="B285" s="169"/>
      <c r="D285" s="148" t="s">
        <v>155</v>
      </c>
      <c r="E285" s="170" t="s">
        <v>1</v>
      </c>
      <c r="F285" s="171" t="s">
        <v>317</v>
      </c>
      <c r="H285" s="194">
        <v>2.85</v>
      </c>
      <c r="L285" s="169"/>
      <c r="M285" s="172"/>
      <c r="N285" s="173"/>
      <c r="O285" s="173"/>
      <c r="P285" s="173"/>
      <c r="Q285" s="173"/>
      <c r="R285" s="173"/>
      <c r="S285" s="173"/>
      <c r="T285" s="174"/>
      <c r="AT285" s="170" t="s">
        <v>155</v>
      </c>
      <c r="AU285" s="170" t="s">
        <v>80</v>
      </c>
      <c r="AV285" s="15" t="s">
        <v>153</v>
      </c>
      <c r="AW285" s="15" t="s">
        <v>28</v>
      </c>
      <c r="AX285" s="15" t="s">
        <v>78</v>
      </c>
      <c r="AY285" s="170" t="s">
        <v>147</v>
      </c>
    </row>
    <row r="286" spans="1:65" s="2" customFormat="1" ht="24.2" customHeight="1">
      <c r="A286" s="26"/>
      <c r="B286" s="134"/>
      <c r="C286" s="135" t="s">
        <v>533</v>
      </c>
      <c r="D286" s="135" t="s">
        <v>149</v>
      </c>
      <c r="E286" s="136" t="s">
        <v>534</v>
      </c>
      <c r="F286" s="137" t="s">
        <v>535</v>
      </c>
      <c r="G286" s="138" t="s">
        <v>168</v>
      </c>
      <c r="H286" s="189">
        <v>2.921</v>
      </c>
      <c r="I286" s="139">
        <v>0</v>
      </c>
      <c r="J286" s="139">
        <f>ROUND(I286*H286,2)</f>
        <v>0</v>
      </c>
      <c r="K286" s="140"/>
      <c r="L286" s="27"/>
      <c r="M286" s="141" t="s">
        <v>1</v>
      </c>
      <c r="N286" s="142" t="s">
        <v>36</v>
      </c>
      <c r="O286" s="143">
        <v>3.79</v>
      </c>
      <c r="P286" s="143">
        <f>O286*H286</f>
        <v>11.07059</v>
      </c>
      <c r="Q286" s="143">
        <v>0</v>
      </c>
      <c r="R286" s="143">
        <f>Q286*H286</f>
        <v>0</v>
      </c>
      <c r="S286" s="143">
        <v>0</v>
      </c>
      <c r="T286" s="144">
        <f>S286*H286</f>
        <v>0</v>
      </c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R286" s="145" t="s">
        <v>224</v>
      </c>
      <c r="AT286" s="145" t="s">
        <v>149</v>
      </c>
      <c r="AU286" s="145" t="s">
        <v>80</v>
      </c>
      <c r="AY286" s="17" t="s">
        <v>147</v>
      </c>
      <c r="BE286" s="146">
        <f>IF(N286="základní",J286,0)</f>
        <v>0</v>
      </c>
      <c r="BF286" s="146">
        <f>IF(N286="snížená",J286,0)</f>
        <v>0</v>
      </c>
      <c r="BG286" s="146">
        <f>IF(N286="zákl. přenesená",J286,0)</f>
        <v>0</v>
      </c>
      <c r="BH286" s="146">
        <f>IF(N286="sníž. přenesená",J286,0)</f>
        <v>0</v>
      </c>
      <c r="BI286" s="146">
        <f>IF(N286="nulová",J286,0)</f>
        <v>0</v>
      </c>
      <c r="BJ286" s="17" t="s">
        <v>78</v>
      </c>
      <c r="BK286" s="146">
        <f>ROUND(I286*H286,2)</f>
        <v>0</v>
      </c>
      <c r="BL286" s="17" t="s">
        <v>224</v>
      </c>
      <c r="BM286" s="145" t="s">
        <v>536</v>
      </c>
    </row>
    <row r="287" spans="2:63" s="12" customFormat="1" ht="22.9" customHeight="1">
      <c r="B287" s="122"/>
      <c r="D287" s="123" t="s">
        <v>70</v>
      </c>
      <c r="E287" s="132" t="s">
        <v>537</v>
      </c>
      <c r="F287" s="132" t="s">
        <v>538</v>
      </c>
      <c r="H287" s="191"/>
      <c r="J287" s="133">
        <f>BK287</f>
        <v>0</v>
      </c>
      <c r="L287" s="122"/>
      <c r="M287" s="126"/>
      <c r="N287" s="127"/>
      <c r="O287" s="127"/>
      <c r="P287" s="128">
        <f>SUM(P288:P330)</f>
        <v>185.07556</v>
      </c>
      <c r="Q287" s="127"/>
      <c r="R287" s="128">
        <f>SUM(R288:R330)</f>
        <v>5.51751135</v>
      </c>
      <c r="S287" s="127"/>
      <c r="T287" s="129">
        <f>SUM(T288:T330)</f>
        <v>0</v>
      </c>
      <c r="AR287" s="123" t="s">
        <v>80</v>
      </c>
      <c r="AT287" s="130" t="s">
        <v>70</v>
      </c>
      <c r="AU287" s="130" t="s">
        <v>78</v>
      </c>
      <c r="AY287" s="123" t="s">
        <v>147</v>
      </c>
      <c r="BK287" s="131">
        <f>SUM(BK288:BK330)</f>
        <v>0</v>
      </c>
    </row>
    <row r="288" spans="1:65" s="2" customFormat="1" ht="24.2" customHeight="1">
      <c r="A288" s="26"/>
      <c r="B288" s="134"/>
      <c r="C288" s="135" t="s">
        <v>539</v>
      </c>
      <c r="D288" s="135" t="s">
        <v>149</v>
      </c>
      <c r="E288" s="136" t="s">
        <v>540</v>
      </c>
      <c r="F288" s="137" t="s">
        <v>541</v>
      </c>
      <c r="G288" s="138" t="s">
        <v>152</v>
      </c>
      <c r="H288" s="189">
        <v>22.325</v>
      </c>
      <c r="I288" s="139">
        <v>0</v>
      </c>
      <c r="J288" s="139">
        <f>ROUND(I288*H288,2)</f>
        <v>0</v>
      </c>
      <c r="K288" s="140"/>
      <c r="L288" s="27"/>
      <c r="M288" s="141" t="s">
        <v>1</v>
      </c>
      <c r="N288" s="142" t="s">
        <v>36</v>
      </c>
      <c r="O288" s="143">
        <v>0.999</v>
      </c>
      <c r="P288" s="143">
        <f>O288*H288</f>
        <v>22.302675</v>
      </c>
      <c r="Q288" s="143">
        <v>0.02551</v>
      </c>
      <c r="R288" s="143">
        <f>Q288*H288</f>
        <v>0.5695107500000001</v>
      </c>
      <c r="S288" s="143">
        <v>0</v>
      </c>
      <c r="T288" s="144">
        <f>S288*H288</f>
        <v>0</v>
      </c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R288" s="145" t="s">
        <v>224</v>
      </c>
      <c r="AT288" s="145" t="s">
        <v>149</v>
      </c>
      <c r="AU288" s="145" t="s">
        <v>80</v>
      </c>
      <c r="AY288" s="17" t="s">
        <v>147</v>
      </c>
      <c r="BE288" s="146">
        <f>IF(N288="základní",J288,0)</f>
        <v>0</v>
      </c>
      <c r="BF288" s="146">
        <f>IF(N288="snížená",J288,0)</f>
        <v>0</v>
      </c>
      <c r="BG288" s="146">
        <f>IF(N288="zákl. přenesená",J288,0)</f>
        <v>0</v>
      </c>
      <c r="BH288" s="146">
        <f>IF(N288="sníž. přenesená",J288,0)</f>
        <v>0</v>
      </c>
      <c r="BI288" s="146">
        <f>IF(N288="nulová",J288,0)</f>
        <v>0</v>
      </c>
      <c r="BJ288" s="17" t="s">
        <v>78</v>
      </c>
      <c r="BK288" s="146">
        <f>ROUND(I288*H288,2)</f>
        <v>0</v>
      </c>
      <c r="BL288" s="17" t="s">
        <v>224</v>
      </c>
      <c r="BM288" s="145" t="s">
        <v>542</v>
      </c>
    </row>
    <row r="289" spans="2:51" s="13" customFormat="1" ht="12">
      <c r="B289" s="147"/>
      <c r="D289" s="148" t="s">
        <v>155</v>
      </c>
      <c r="E289" s="149" t="s">
        <v>1</v>
      </c>
      <c r="F289" s="150" t="s">
        <v>543</v>
      </c>
      <c r="H289" s="190">
        <v>22.325</v>
      </c>
      <c r="L289" s="147"/>
      <c r="M289" s="151"/>
      <c r="N289" s="152"/>
      <c r="O289" s="152"/>
      <c r="P289" s="152"/>
      <c r="Q289" s="152"/>
      <c r="R289" s="152"/>
      <c r="S289" s="152"/>
      <c r="T289" s="153"/>
      <c r="AT289" s="149" t="s">
        <v>155</v>
      </c>
      <c r="AU289" s="149" t="s">
        <v>80</v>
      </c>
      <c r="AV289" s="13" t="s">
        <v>80</v>
      </c>
      <c r="AW289" s="13" t="s">
        <v>28</v>
      </c>
      <c r="AX289" s="13" t="s">
        <v>78</v>
      </c>
      <c r="AY289" s="149" t="s">
        <v>147</v>
      </c>
    </row>
    <row r="290" spans="1:65" s="2" customFormat="1" ht="24.2" customHeight="1">
      <c r="A290" s="26"/>
      <c r="B290" s="134"/>
      <c r="C290" s="135" t="s">
        <v>544</v>
      </c>
      <c r="D290" s="135" t="s">
        <v>149</v>
      </c>
      <c r="E290" s="136" t="s">
        <v>545</v>
      </c>
      <c r="F290" s="137" t="s">
        <v>546</v>
      </c>
      <c r="G290" s="138" t="s">
        <v>152</v>
      </c>
      <c r="H290" s="189">
        <v>34.913</v>
      </c>
      <c r="I290" s="139">
        <v>0</v>
      </c>
      <c r="J290" s="139">
        <f>ROUND(I290*H290,2)</f>
        <v>0</v>
      </c>
      <c r="K290" s="140"/>
      <c r="L290" s="27"/>
      <c r="M290" s="141" t="s">
        <v>1</v>
      </c>
      <c r="N290" s="142" t="s">
        <v>36</v>
      </c>
      <c r="O290" s="143">
        <v>0.999</v>
      </c>
      <c r="P290" s="143">
        <f>O290*H290</f>
        <v>34.878086999999994</v>
      </c>
      <c r="Q290" s="143">
        <v>0.02618</v>
      </c>
      <c r="R290" s="143">
        <f>Q290*H290</f>
        <v>0.9140223399999998</v>
      </c>
      <c r="S290" s="143">
        <v>0</v>
      </c>
      <c r="T290" s="144">
        <f>S290*H290</f>
        <v>0</v>
      </c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R290" s="145" t="s">
        <v>224</v>
      </c>
      <c r="AT290" s="145" t="s">
        <v>149</v>
      </c>
      <c r="AU290" s="145" t="s">
        <v>80</v>
      </c>
      <c r="AY290" s="17" t="s">
        <v>147</v>
      </c>
      <c r="BE290" s="146">
        <f>IF(N290="základní",J290,0)</f>
        <v>0</v>
      </c>
      <c r="BF290" s="146">
        <f>IF(N290="snížená",J290,0)</f>
        <v>0</v>
      </c>
      <c r="BG290" s="146">
        <f>IF(N290="zákl. přenesená",J290,0)</f>
        <v>0</v>
      </c>
      <c r="BH290" s="146">
        <f>IF(N290="sníž. přenesená",J290,0)</f>
        <v>0</v>
      </c>
      <c r="BI290" s="146">
        <f>IF(N290="nulová",J290,0)</f>
        <v>0</v>
      </c>
      <c r="BJ290" s="17" t="s">
        <v>78</v>
      </c>
      <c r="BK290" s="146">
        <f>ROUND(I290*H290,2)</f>
        <v>0</v>
      </c>
      <c r="BL290" s="17" t="s">
        <v>224</v>
      </c>
      <c r="BM290" s="145" t="s">
        <v>547</v>
      </c>
    </row>
    <row r="291" spans="2:51" s="13" customFormat="1" ht="12">
      <c r="B291" s="147"/>
      <c r="D291" s="148" t="s">
        <v>155</v>
      </c>
      <c r="E291" s="149" t="s">
        <v>1</v>
      </c>
      <c r="F291" s="150" t="s">
        <v>548</v>
      </c>
      <c r="H291" s="190">
        <v>34.913</v>
      </c>
      <c r="L291" s="147"/>
      <c r="M291" s="151"/>
      <c r="N291" s="152"/>
      <c r="O291" s="152"/>
      <c r="P291" s="152"/>
      <c r="Q291" s="152"/>
      <c r="R291" s="152"/>
      <c r="S291" s="152"/>
      <c r="T291" s="153"/>
      <c r="AT291" s="149" t="s">
        <v>155</v>
      </c>
      <c r="AU291" s="149" t="s">
        <v>80</v>
      </c>
      <c r="AV291" s="13" t="s">
        <v>80</v>
      </c>
      <c r="AW291" s="13" t="s">
        <v>28</v>
      </c>
      <c r="AX291" s="13" t="s">
        <v>78</v>
      </c>
      <c r="AY291" s="149" t="s">
        <v>147</v>
      </c>
    </row>
    <row r="292" spans="1:65" s="2" customFormat="1" ht="14.45" customHeight="1">
      <c r="A292" s="26"/>
      <c r="B292" s="134"/>
      <c r="C292" s="135" t="s">
        <v>549</v>
      </c>
      <c r="D292" s="135" t="s">
        <v>149</v>
      </c>
      <c r="E292" s="136" t="s">
        <v>550</v>
      </c>
      <c r="F292" s="137" t="s">
        <v>551</v>
      </c>
      <c r="G292" s="138" t="s">
        <v>152</v>
      </c>
      <c r="H292" s="189">
        <v>9.2</v>
      </c>
      <c r="I292" s="139">
        <v>0</v>
      </c>
      <c r="J292" s="139">
        <f>ROUND(I292*H292,2)</f>
        <v>0</v>
      </c>
      <c r="K292" s="140"/>
      <c r="L292" s="27"/>
      <c r="M292" s="141" t="s">
        <v>1</v>
      </c>
      <c r="N292" s="142" t="s">
        <v>36</v>
      </c>
      <c r="O292" s="143">
        <v>0.195</v>
      </c>
      <c r="P292" s="143">
        <f>O292*H292</f>
        <v>1.7939999999999998</v>
      </c>
      <c r="Q292" s="143">
        <v>0.00086</v>
      </c>
      <c r="R292" s="143">
        <f>Q292*H292</f>
        <v>0.007911999999999999</v>
      </c>
      <c r="S292" s="143">
        <v>0</v>
      </c>
      <c r="T292" s="144">
        <f>S292*H292</f>
        <v>0</v>
      </c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R292" s="145" t="s">
        <v>224</v>
      </c>
      <c r="AT292" s="145" t="s">
        <v>149</v>
      </c>
      <c r="AU292" s="145" t="s">
        <v>80</v>
      </c>
      <c r="AY292" s="17" t="s">
        <v>147</v>
      </c>
      <c r="BE292" s="146">
        <f>IF(N292="základní",J292,0)</f>
        <v>0</v>
      </c>
      <c r="BF292" s="146">
        <f>IF(N292="snížená",J292,0)</f>
        <v>0</v>
      </c>
      <c r="BG292" s="146">
        <f>IF(N292="zákl. přenesená",J292,0)</f>
        <v>0</v>
      </c>
      <c r="BH292" s="146">
        <f>IF(N292="sníž. přenesená",J292,0)</f>
        <v>0</v>
      </c>
      <c r="BI292" s="146">
        <f>IF(N292="nulová",J292,0)</f>
        <v>0</v>
      </c>
      <c r="BJ292" s="17" t="s">
        <v>78</v>
      </c>
      <c r="BK292" s="146">
        <f>ROUND(I292*H292,2)</f>
        <v>0</v>
      </c>
      <c r="BL292" s="17" t="s">
        <v>224</v>
      </c>
      <c r="BM292" s="145" t="s">
        <v>552</v>
      </c>
    </row>
    <row r="293" spans="2:51" s="13" customFormat="1" ht="12">
      <c r="B293" s="147"/>
      <c r="D293" s="148" t="s">
        <v>155</v>
      </c>
      <c r="E293" s="149" t="s">
        <v>1</v>
      </c>
      <c r="F293" s="150" t="s">
        <v>553</v>
      </c>
      <c r="H293" s="190">
        <v>9.2</v>
      </c>
      <c r="L293" s="147"/>
      <c r="M293" s="151"/>
      <c r="N293" s="152"/>
      <c r="O293" s="152"/>
      <c r="P293" s="152"/>
      <c r="Q293" s="152"/>
      <c r="R293" s="152"/>
      <c r="S293" s="152"/>
      <c r="T293" s="153"/>
      <c r="AT293" s="149" t="s">
        <v>155</v>
      </c>
      <c r="AU293" s="149" t="s">
        <v>80</v>
      </c>
      <c r="AV293" s="13" t="s">
        <v>80</v>
      </c>
      <c r="AW293" s="13" t="s">
        <v>28</v>
      </c>
      <c r="AX293" s="13" t="s">
        <v>78</v>
      </c>
      <c r="AY293" s="149" t="s">
        <v>147</v>
      </c>
    </row>
    <row r="294" spans="1:65" s="2" customFormat="1" ht="14.45" customHeight="1">
      <c r="A294" s="26"/>
      <c r="B294" s="134"/>
      <c r="C294" s="154" t="s">
        <v>554</v>
      </c>
      <c r="D294" s="154" t="s">
        <v>191</v>
      </c>
      <c r="E294" s="155" t="s">
        <v>555</v>
      </c>
      <c r="F294" s="156" t="s">
        <v>556</v>
      </c>
      <c r="G294" s="157" t="s">
        <v>152</v>
      </c>
      <c r="H294" s="192">
        <v>6.72</v>
      </c>
      <c r="I294" s="158">
        <v>0</v>
      </c>
      <c r="J294" s="158">
        <f>ROUND(I294*H294,2)</f>
        <v>0</v>
      </c>
      <c r="K294" s="159"/>
      <c r="L294" s="160"/>
      <c r="M294" s="161" t="s">
        <v>1</v>
      </c>
      <c r="N294" s="162" t="s">
        <v>36</v>
      </c>
      <c r="O294" s="143">
        <v>0</v>
      </c>
      <c r="P294" s="143">
        <f>O294*H294</f>
        <v>0</v>
      </c>
      <c r="Q294" s="143">
        <v>0.009</v>
      </c>
      <c r="R294" s="143">
        <f>Q294*H294</f>
        <v>0.06047999999999999</v>
      </c>
      <c r="S294" s="143">
        <v>0</v>
      </c>
      <c r="T294" s="144">
        <f>S294*H294</f>
        <v>0</v>
      </c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R294" s="145" t="s">
        <v>297</v>
      </c>
      <c r="AT294" s="145" t="s">
        <v>191</v>
      </c>
      <c r="AU294" s="145" t="s">
        <v>80</v>
      </c>
      <c r="AY294" s="17" t="s">
        <v>147</v>
      </c>
      <c r="BE294" s="146">
        <f>IF(N294="základní",J294,0)</f>
        <v>0</v>
      </c>
      <c r="BF294" s="146">
        <f>IF(N294="snížená",J294,0)</f>
        <v>0</v>
      </c>
      <c r="BG294" s="146">
        <f>IF(N294="zákl. přenesená",J294,0)</f>
        <v>0</v>
      </c>
      <c r="BH294" s="146">
        <f>IF(N294="sníž. přenesená",J294,0)</f>
        <v>0</v>
      </c>
      <c r="BI294" s="146">
        <f>IF(N294="nulová",J294,0)</f>
        <v>0</v>
      </c>
      <c r="BJ294" s="17" t="s">
        <v>78</v>
      </c>
      <c r="BK294" s="146">
        <f>ROUND(I294*H294,2)</f>
        <v>0</v>
      </c>
      <c r="BL294" s="17" t="s">
        <v>224</v>
      </c>
      <c r="BM294" s="145" t="s">
        <v>557</v>
      </c>
    </row>
    <row r="295" spans="2:51" s="13" customFormat="1" ht="12">
      <c r="B295" s="147"/>
      <c r="D295" s="148" t="s">
        <v>155</v>
      </c>
      <c r="E295" s="149" t="s">
        <v>1</v>
      </c>
      <c r="F295" s="150" t="s">
        <v>558</v>
      </c>
      <c r="H295" s="190">
        <v>6.4</v>
      </c>
      <c r="L295" s="147"/>
      <c r="M295" s="151"/>
      <c r="N295" s="152"/>
      <c r="O295" s="152"/>
      <c r="P295" s="152"/>
      <c r="Q295" s="152"/>
      <c r="R295" s="152"/>
      <c r="S295" s="152"/>
      <c r="T295" s="153"/>
      <c r="AT295" s="149" t="s">
        <v>155</v>
      </c>
      <c r="AU295" s="149" t="s">
        <v>80</v>
      </c>
      <c r="AV295" s="13" t="s">
        <v>80</v>
      </c>
      <c r="AW295" s="13" t="s">
        <v>28</v>
      </c>
      <c r="AX295" s="13" t="s">
        <v>78</v>
      </c>
      <c r="AY295" s="149" t="s">
        <v>147</v>
      </c>
    </row>
    <row r="296" spans="2:51" s="13" customFormat="1" ht="12">
      <c r="B296" s="147"/>
      <c r="D296" s="148" t="s">
        <v>155</v>
      </c>
      <c r="F296" s="150" t="s">
        <v>559</v>
      </c>
      <c r="H296" s="190">
        <v>6.72</v>
      </c>
      <c r="L296" s="147"/>
      <c r="M296" s="151"/>
      <c r="N296" s="152"/>
      <c r="O296" s="152"/>
      <c r="P296" s="152"/>
      <c r="Q296" s="152"/>
      <c r="R296" s="152"/>
      <c r="S296" s="152"/>
      <c r="T296" s="153"/>
      <c r="AT296" s="149" t="s">
        <v>155</v>
      </c>
      <c r="AU296" s="149" t="s">
        <v>80</v>
      </c>
      <c r="AV296" s="13" t="s">
        <v>80</v>
      </c>
      <c r="AW296" s="13" t="s">
        <v>3</v>
      </c>
      <c r="AX296" s="13" t="s">
        <v>78</v>
      </c>
      <c r="AY296" s="149" t="s">
        <v>147</v>
      </c>
    </row>
    <row r="297" spans="1:65" s="2" customFormat="1" ht="14.45" customHeight="1">
      <c r="A297" s="26"/>
      <c r="B297" s="134"/>
      <c r="C297" s="154" t="s">
        <v>560</v>
      </c>
      <c r="D297" s="154" t="s">
        <v>191</v>
      </c>
      <c r="E297" s="155" t="s">
        <v>561</v>
      </c>
      <c r="F297" s="156" t="s">
        <v>562</v>
      </c>
      <c r="G297" s="157" t="s">
        <v>152</v>
      </c>
      <c r="H297" s="192">
        <v>2.94</v>
      </c>
      <c r="I297" s="158">
        <v>0</v>
      </c>
      <c r="J297" s="158">
        <f>ROUND(I297*H297,2)</f>
        <v>0</v>
      </c>
      <c r="K297" s="159"/>
      <c r="L297" s="160"/>
      <c r="M297" s="161" t="s">
        <v>1</v>
      </c>
      <c r="N297" s="162" t="s">
        <v>36</v>
      </c>
      <c r="O297" s="143">
        <v>0</v>
      </c>
      <c r="P297" s="143">
        <f>O297*H297</f>
        <v>0</v>
      </c>
      <c r="Q297" s="143">
        <v>0.0093</v>
      </c>
      <c r="R297" s="143">
        <f>Q297*H297</f>
        <v>0.027341999999999998</v>
      </c>
      <c r="S297" s="143">
        <v>0</v>
      </c>
      <c r="T297" s="144">
        <f>S297*H297</f>
        <v>0</v>
      </c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R297" s="145" t="s">
        <v>297</v>
      </c>
      <c r="AT297" s="145" t="s">
        <v>191</v>
      </c>
      <c r="AU297" s="145" t="s">
        <v>80</v>
      </c>
      <c r="AY297" s="17" t="s">
        <v>147</v>
      </c>
      <c r="BE297" s="146">
        <f>IF(N297="základní",J297,0)</f>
        <v>0</v>
      </c>
      <c r="BF297" s="146">
        <f>IF(N297="snížená",J297,0)</f>
        <v>0</v>
      </c>
      <c r="BG297" s="146">
        <f>IF(N297="zákl. přenesená",J297,0)</f>
        <v>0</v>
      </c>
      <c r="BH297" s="146">
        <f>IF(N297="sníž. přenesená",J297,0)</f>
        <v>0</v>
      </c>
      <c r="BI297" s="146">
        <f>IF(N297="nulová",J297,0)</f>
        <v>0</v>
      </c>
      <c r="BJ297" s="17" t="s">
        <v>78</v>
      </c>
      <c r="BK297" s="146">
        <f>ROUND(I297*H297,2)</f>
        <v>0</v>
      </c>
      <c r="BL297" s="17" t="s">
        <v>224</v>
      </c>
      <c r="BM297" s="145" t="s">
        <v>563</v>
      </c>
    </row>
    <row r="298" spans="2:51" s="13" customFormat="1" ht="12">
      <c r="B298" s="147"/>
      <c r="D298" s="148" t="s">
        <v>155</v>
      </c>
      <c r="F298" s="150" t="s">
        <v>564</v>
      </c>
      <c r="H298" s="190">
        <v>2.94</v>
      </c>
      <c r="L298" s="147"/>
      <c r="M298" s="151"/>
      <c r="N298" s="152"/>
      <c r="O298" s="152"/>
      <c r="P298" s="152"/>
      <c r="Q298" s="152"/>
      <c r="R298" s="152"/>
      <c r="S298" s="152"/>
      <c r="T298" s="153"/>
      <c r="AT298" s="149" t="s">
        <v>155</v>
      </c>
      <c r="AU298" s="149" t="s">
        <v>80</v>
      </c>
      <c r="AV298" s="13" t="s">
        <v>80</v>
      </c>
      <c r="AW298" s="13" t="s">
        <v>3</v>
      </c>
      <c r="AX298" s="13" t="s">
        <v>78</v>
      </c>
      <c r="AY298" s="149" t="s">
        <v>147</v>
      </c>
    </row>
    <row r="299" spans="1:65" s="2" customFormat="1" ht="14.45" customHeight="1">
      <c r="A299" s="26"/>
      <c r="B299" s="134"/>
      <c r="C299" s="135" t="s">
        <v>565</v>
      </c>
      <c r="D299" s="135" t="s">
        <v>149</v>
      </c>
      <c r="E299" s="136" t="s">
        <v>566</v>
      </c>
      <c r="F299" s="137" t="s">
        <v>567</v>
      </c>
      <c r="G299" s="138" t="s">
        <v>152</v>
      </c>
      <c r="H299" s="189">
        <v>66.438</v>
      </c>
      <c r="I299" s="139">
        <v>0</v>
      </c>
      <c r="J299" s="139">
        <f>ROUND(I299*H299,2)</f>
        <v>0</v>
      </c>
      <c r="K299" s="140"/>
      <c r="L299" s="27"/>
      <c r="M299" s="141" t="s">
        <v>1</v>
      </c>
      <c r="N299" s="142" t="s">
        <v>36</v>
      </c>
      <c r="O299" s="143">
        <v>0.064</v>
      </c>
      <c r="P299" s="143">
        <f>O299*H299</f>
        <v>4.252032</v>
      </c>
      <c r="Q299" s="143">
        <v>0.0002</v>
      </c>
      <c r="R299" s="143">
        <f>Q299*H299</f>
        <v>0.013287600000000002</v>
      </c>
      <c r="S299" s="143">
        <v>0</v>
      </c>
      <c r="T299" s="144">
        <f>S299*H299</f>
        <v>0</v>
      </c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R299" s="145" t="s">
        <v>224</v>
      </c>
      <c r="AT299" s="145" t="s">
        <v>149</v>
      </c>
      <c r="AU299" s="145" t="s">
        <v>80</v>
      </c>
      <c r="AY299" s="17" t="s">
        <v>147</v>
      </c>
      <c r="BE299" s="146">
        <f>IF(N299="základní",J299,0)</f>
        <v>0</v>
      </c>
      <c r="BF299" s="146">
        <f>IF(N299="snížená",J299,0)</f>
        <v>0</v>
      </c>
      <c r="BG299" s="146">
        <f>IF(N299="zákl. přenesená",J299,0)</f>
        <v>0</v>
      </c>
      <c r="BH299" s="146">
        <f>IF(N299="sníž. přenesená",J299,0)</f>
        <v>0</v>
      </c>
      <c r="BI299" s="146">
        <f>IF(N299="nulová",J299,0)</f>
        <v>0</v>
      </c>
      <c r="BJ299" s="17" t="s">
        <v>78</v>
      </c>
      <c r="BK299" s="146">
        <f>ROUND(I299*H299,2)</f>
        <v>0</v>
      </c>
      <c r="BL299" s="17" t="s">
        <v>224</v>
      </c>
      <c r="BM299" s="145" t="s">
        <v>568</v>
      </c>
    </row>
    <row r="300" spans="2:51" s="13" customFormat="1" ht="12">
      <c r="B300" s="147"/>
      <c r="D300" s="148" t="s">
        <v>155</v>
      </c>
      <c r="E300" s="149" t="s">
        <v>1</v>
      </c>
      <c r="F300" s="150" t="s">
        <v>569</v>
      </c>
      <c r="H300" s="190">
        <v>66.438</v>
      </c>
      <c r="L300" s="147"/>
      <c r="M300" s="151"/>
      <c r="N300" s="152"/>
      <c r="O300" s="152"/>
      <c r="P300" s="152"/>
      <c r="Q300" s="152"/>
      <c r="R300" s="152"/>
      <c r="S300" s="152"/>
      <c r="T300" s="153"/>
      <c r="AT300" s="149" t="s">
        <v>155</v>
      </c>
      <c r="AU300" s="149" t="s">
        <v>80</v>
      </c>
      <c r="AV300" s="13" t="s">
        <v>80</v>
      </c>
      <c r="AW300" s="13" t="s">
        <v>28</v>
      </c>
      <c r="AX300" s="13" t="s">
        <v>78</v>
      </c>
      <c r="AY300" s="149" t="s">
        <v>147</v>
      </c>
    </row>
    <row r="301" spans="1:65" s="2" customFormat="1" ht="14.45" customHeight="1">
      <c r="A301" s="26"/>
      <c r="B301" s="134"/>
      <c r="C301" s="135" t="s">
        <v>570</v>
      </c>
      <c r="D301" s="135" t="s">
        <v>149</v>
      </c>
      <c r="E301" s="136" t="s">
        <v>571</v>
      </c>
      <c r="F301" s="137" t="s">
        <v>572</v>
      </c>
      <c r="G301" s="138" t="s">
        <v>152</v>
      </c>
      <c r="H301" s="189">
        <v>171.747</v>
      </c>
      <c r="I301" s="139">
        <v>0</v>
      </c>
      <c r="J301" s="139">
        <f>ROUND(I301*H301,2)</f>
        <v>0</v>
      </c>
      <c r="K301" s="140"/>
      <c r="L301" s="27"/>
      <c r="M301" s="141" t="s">
        <v>1</v>
      </c>
      <c r="N301" s="142" t="s">
        <v>36</v>
      </c>
      <c r="O301" s="143">
        <v>0.066</v>
      </c>
      <c r="P301" s="143">
        <f>O301*H301</f>
        <v>11.335302000000002</v>
      </c>
      <c r="Q301" s="143">
        <v>0</v>
      </c>
      <c r="R301" s="143">
        <f>Q301*H301</f>
        <v>0</v>
      </c>
      <c r="S301" s="143">
        <v>0</v>
      </c>
      <c r="T301" s="144">
        <f>S301*H301</f>
        <v>0</v>
      </c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R301" s="145" t="s">
        <v>224</v>
      </c>
      <c r="AT301" s="145" t="s">
        <v>149</v>
      </c>
      <c r="AU301" s="145" t="s">
        <v>80</v>
      </c>
      <c r="AY301" s="17" t="s">
        <v>147</v>
      </c>
      <c r="BE301" s="146">
        <f>IF(N301="základní",J301,0)</f>
        <v>0</v>
      </c>
      <c r="BF301" s="146">
        <f>IF(N301="snížená",J301,0)</f>
        <v>0</v>
      </c>
      <c r="BG301" s="146">
        <f>IF(N301="zákl. přenesená",J301,0)</f>
        <v>0</v>
      </c>
      <c r="BH301" s="146">
        <f>IF(N301="sníž. přenesená",J301,0)</f>
        <v>0</v>
      </c>
      <c r="BI301" s="146">
        <f>IF(N301="nulová",J301,0)</f>
        <v>0</v>
      </c>
      <c r="BJ301" s="17" t="s">
        <v>78</v>
      </c>
      <c r="BK301" s="146">
        <f>ROUND(I301*H301,2)</f>
        <v>0</v>
      </c>
      <c r="BL301" s="17" t="s">
        <v>224</v>
      </c>
      <c r="BM301" s="145" t="s">
        <v>573</v>
      </c>
    </row>
    <row r="302" spans="1:65" s="2" customFormat="1" ht="24.2" customHeight="1">
      <c r="A302" s="26"/>
      <c r="B302" s="134"/>
      <c r="C302" s="154" t="s">
        <v>574</v>
      </c>
      <c r="D302" s="154" t="s">
        <v>191</v>
      </c>
      <c r="E302" s="155" t="s">
        <v>575</v>
      </c>
      <c r="F302" s="156" t="s">
        <v>576</v>
      </c>
      <c r="G302" s="157" t="s">
        <v>152</v>
      </c>
      <c r="H302" s="192">
        <v>188.922</v>
      </c>
      <c r="I302" s="158">
        <v>0</v>
      </c>
      <c r="J302" s="158">
        <f>ROUND(I302*H302,2)</f>
        <v>0</v>
      </c>
      <c r="K302" s="159"/>
      <c r="L302" s="160"/>
      <c r="M302" s="161" t="s">
        <v>1</v>
      </c>
      <c r="N302" s="162" t="s">
        <v>36</v>
      </c>
      <c r="O302" s="143">
        <v>0</v>
      </c>
      <c r="P302" s="143">
        <f>O302*H302</f>
        <v>0</v>
      </c>
      <c r="Q302" s="143">
        <v>0.00014</v>
      </c>
      <c r="R302" s="143">
        <f>Q302*H302</f>
        <v>0.026449079999999996</v>
      </c>
      <c r="S302" s="143">
        <v>0</v>
      </c>
      <c r="T302" s="144">
        <f>S302*H302</f>
        <v>0</v>
      </c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R302" s="145" t="s">
        <v>297</v>
      </c>
      <c r="AT302" s="145" t="s">
        <v>191</v>
      </c>
      <c r="AU302" s="145" t="s">
        <v>80</v>
      </c>
      <c r="AY302" s="17" t="s">
        <v>147</v>
      </c>
      <c r="BE302" s="146">
        <f>IF(N302="základní",J302,0)</f>
        <v>0</v>
      </c>
      <c r="BF302" s="146">
        <f>IF(N302="snížená",J302,0)</f>
        <v>0</v>
      </c>
      <c r="BG302" s="146">
        <f>IF(N302="zákl. přenesená",J302,0)</f>
        <v>0</v>
      </c>
      <c r="BH302" s="146">
        <f>IF(N302="sníž. přenesená",J302,0)</f>
        <v>0</v>
      </c>
      <c r="BI302" s="146">
        <f>IF(N302="nulová",J302,0)</f>
        <v>0</v>
      </c>
      <c r="BJ302" s="17" t="s">
        <v>78</v>
      </c>
      <c r="BK302" s="146">
        <f>ROUND(I302*H302,2)</f>
        <v>0</v>
      </c>
      <c r="BL302" s="17" t="s">
        <v>224</v>
      </c>
      <c r="BM302" s="145" t="s">
        <v>577</v>
      </c>
    </row>
    <row r="303" spans="2:51" s="13" customFormat="1" ht="12">
      <c r="B303" s="147"/>
      <c r="D303" s="148" t="s">
        <v>155</v>
      </c>
      <c r="F303" s="150" t="s">
        <v>578</v>
      </c>
      <c r="H303" s="190">
        <v>188.922</v>
      </c>
      <c r="I303" s="13" t="s">
        <v>25</v>
      </c>
      <c r="L303" s="147"/>
      <c r="M303" s="151"/>
      <c r="N303" s="152"/>
      <c r="O303" s="152"/>
      <c r="P303" s="152"/>
      <c r="Q303" s="152"/>
      <c r="R303" s="152"/>
      <c r="S303" s="152"/>
      <c r="T303" s="153"/>
      <c r="AT303" s="149" t="s">
        <v>155</v>
      </c>
      <c r="AU303" s="149" t="s">
        <v>80</v>
      </c>
      <c r="AV303" s="13" t="s">
        <v>80</v>
      </c>
      <c r="AW303" s="13" t="s">
        <v>3</v>
      </c>
      <c r="AX303" s="13" t="s">
        <v>78</v>
      </c>
      <c r="AY303" s="149" t="s">
        <v>147</v>
      </c>
    </row>
    <row r="304" spans="1:65" s="2" customFormat="1" ht="14.45" customHeight="1">
      <c r="A304" s="26"/>
      <c r="B304" s="134"/>
      <c r="C304" s="135" t="s">
        <v>579</v>
      </c>
      <c r="D304" s="135" t="s">
        <v>149</v>
      </c>
      <c r="E304" s="136" t="s">
        <v>580</v>
      </c>
      <c r="F304" s="137" t="s">
        <v>581</v>
      </c>
      <c r="G304" s="138" t="s">
        <v>152</v>
      </c>
      <c r="H304" s="189">
        <v>62.15</v>
      </c>
      <c r="I304" s="139">
        <v>0</v>
      </c>
      <c r="J304" s="139">
        <f>ROUND(I304*H304,2)</f>
        <v>0</v>
      </c>
      <c r="K304" s="140"/>
      <c r="L304" s="27"/>
      <c r="M304" s="141" t="s">
        <v>1</v>
      </c>
      <c r="N304" s="142" t="s">
        <v>36</v>
      </c>
      <c r="O304" s="143">
        <v>0.15</v>
      </c>
      <c r="P304" s="143">
        <f>O304*H304</f>
        <v>9.3225</v>
      </c>
      <c r="Q304" s="143">
        <v>0</v>
      </c>
      <c r="R304" s="143">
        <f>Q304*H304</f>
        <v>0</v>
      </c>
      <c r="S304" s="143">
        <v>0</v>
      </c>
      <c r="T304" s="144">
        <f>S304*H304</f>
        <v>0</v>
      </c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R304" s="145" t="s">
        <v>224</v>
      </c>
      <c r="AT304" s="145" t="s">
        <v>149</v>
      </c>
      <c r="AU304" s="145" t="s">
        <v>80</v>
      </c>
      <c r="AY304" s="17" t="s">
        <v>147</v>
      </c>
      <c r="BE304" s="146">
        <f>IF(N304="základní",J304,0)</f>
        <v>0</v>
      </c>
      <c r="BF304" s="146">
        <f>IF(N304="snížená",J304,0)</f>
        <v>0</v>
      </c>
      <c r="BG304" s="146">
        <f>IF(N304="zákl. přenesená",J304,0)</f>
        <v>0</v>
      </c>
      <c r="BH304" s="146">
        <f>IF(N304="sníž. přenesená",J304,0)</f>
        <v>0</v>
      </c>
      <c r="BI304" s="146">
        <f>IF(N304="nulová",J304,0)</f>
        <v>0</v>
      </c>
      <c r="BJ304" s="17" t="s">
        <v>78</v>
      </c>
      <c r="BK304" s="146">
        <f>ROUND(I304*H304,2)</f>
        <v>0</v>
      </c>
      <c r="BL304" s="17" t="s">
        <v>224</v>
      </c>
      <c r="BM304" s="145" t="s">
        <v>582</v>
      </c>
    </row>
    <row r="305" spans="2:51" s="13" customFormat="1" ht="22.5">
      <c r="B305" s="147"/>
      <c r="D305" s="148" t="s">
        <v>155</v>
      </c>
      <c r="E305" s="149" t="s">
        <v>1</v>
      </c>
      <c r="F305" s="150" t="s">
        <v>583</v>
      </c>
      <c r="H305" s="190">
        <v>62.15</v>
      </c>
      <c r="L305" s="147"/>
      <c r="M305" s="151"/>
      <c r="N305" s="152"/>
      <c r="O305" s="152"/>
      <c r="P305" s="152"/>
      <c r="Q305" s="152"/>
      <c r="R305" s="152"/>
      <c r="S305" s="152"/>
      <c r="T305" s="153"/>
      <c r="AT305" s="149" t="s">
        <v>155</v>
      </c>
      <c r="AU305" s="149" t="s">
        <v>80</v>
      </c>
      <c r="AV305" s="13" t="s">
        <v>80</v>
      </c>
      <c r="AW305" s="13" t="s">
        <v>28</v>
      </c>
      <c r="AX305" s="13" t="s">
        <v>78</v>
      </c>
      <c r="AY305" s="149" t="s">
        <v>147</v>
      </c>
    </row>
    <row r="306" spans="1:65" s="2" customFormat="1" ht="24.2" customHeight="1">
      <c r="A306" s="26"/>
      <c r="B306" s="134"/>
      <c r="C306" s="135" t="s">
        <v>584</v>
      </c>
      <c r="D306" s="135" t="s">
        <v>149</v>
      </c>
      <c r="E306" s="136" t="s">
        <v>585</v>
      </c>
      <c r="F306" s="137" t="s">
        <v>586</v>
      </c>
      <c r="G306" s="138" t="s">
        <v>152</v>
      </c>
      <c r="H306" s="189">
        <v>171.747</v>
      </c>
      <c r="I306" s="139">
        <v>0</v>
      </c>
      <c r="J306" s="139">
        <f>ROUND(I306*H306,2)</f>
        <v>0</v>
      </c>
      <c r="K306" s="140"/>
      <c r="L306" s="27"/>
      <c r="M306" s="141" t="s">
        <v>1</v>
      </c>
      <c r="N306" s="142" t="s">
        <v>36</v>
      </c>
      <c r="O306" s="143">
        <v>0.1</v>
      </c>
      <c r="P306" s="143">
        <f>O306*H306</f>
        <v>17.1747</v>
      </c>
      <c r="Q306" s="143">
        <v>0.00042</v>
      </c>
      <c r="R306" s="143">
        <f>Q306*H306</f>
        <v>0.07213374000000002</v>
      </c>
      <c r="S306" s="143">
        <v>0</v>
      </c>
      <c r="T306" s="144">
        <f>S306*H306</f>
        <v>0</v>
      </c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R306" s="145" t="s">
        <v>224</v>
      </c>
      <c r="AT306" s="145" t="s">
        <v>149</v>
      </c>
      <c r="AU306" s="145" t="s">
        <v>80</v>
      </c>
      <c r="AY306" s="17" t="s">
        <v>147</v>
      </c>
      <c r="BE306" s="146">
        <f>IF(N306="základní",J306,0)</f>
        <v>0</v>
      </c>
      <c r="BF306" s="146">
        <f>IF(N306="snížená",J306,0)</f>
        <v>0</v>
      </c>
      <c r="BG306" s="146">
        <f>IF(N306="zákl. přenesená",J306,0)</f>
        <v>0</v>
      </c>
      <c r="BH306" s="146">
        <f>IF(N306="sníž. přenesená",J306,0)</f>
        <v>0</v>
      </c>
      <c r="BI306" s="146">
        <f>IF(N306="nulová",J306,0)</f>
        <v>0</v>
      </c>
      <c r="BJ306" s="17" t="s">
        <v>78</v>
      </c>
      <c r="BK306" s="146">
        <f>ROUND(I306*H306,2)</f>
        <v>0</v>
      </c>
      <c r="BL306" s="17" t="s">
        <v>224</v>
      </c>
      <c r="BM306" s="145" t="s">
        <v>587</v>
      </c>
    </row>
    <row r="307" spans="2:51" s="13" customFormat="1" ht="22.5">
      <c r="B307" s="147"/>
      <c r="D307" s="148" t="s">
        <v>155</v>
      </c>
      <c r="E307" s="149" t="s">
        <v>1</v>
      </c>
      <c r="F307" s="150" t="s">
        <v>588</v>
      </c>
      <c r="H307" s="190">
        <v>171.747</v>
      </c>
      <c r="L307" s="147"/>
      <c r="M307" s="151"/>
      <c r="N307" s="152"/>
      <c r="O307" s="152"/>
      <c r="P307" s="152"/>
      <c r="Q307" s="152"/>
      <c r="R307" s="152"/>
      <c r="S307" s="152"/>
      <c r="T307" s="153"/>
      <c r="AT307" s="149" t="s">
        <v>155</v>
      </c>
      <c r="AU307" s="149" t="s">
        <v>80</v>
      </c>
      <c r="AV307" s="13" t="s">
        <v>80</v>
      </c>
      <c r="AW307" s="13" t="s">
        <v>28</v>
      </c>
      <c r="AX307" s="13" t="s">
        <v>78</v>
      </c>
      <c r="AY307" s="149" t="s">
        <v>147</v>
      </c>
    </row>
    <row r="308" spans="1:65" s="2" customFormat="1" ht="14.45" customHeight="1">
      <c r="A308" s="26"/>
      <c r="B308" s="134"/>
      <c r="C308" s="154" t="s">
        <v>589</v>
      </c>
      <c r="D308" s="154" t="s">
        <v>191</v>
      </c>
      <c r="E308" s="155" t="s">
        <v>555</v>
      </c>
      <c r="F308" s="156" t="s">
        <v>556</v>
      </c>
      <c r="G308" s="157" t="s">
        <v>152</v>
      </c>
      <c r="H308" s="192">
        <v>180.334</v>
      </c>
      <c r="I308" s="158">
        <v>0</v>
      </c>
      <c r="J308" s="158">
        <f>ROUND(I308*H308,2)</f>
        <v>0</v>
      </c>
      <c r="K308" s="159"/>
      <c r="L308" s="160"/>
      <c r="M308" s="161" t="s">
        <v>1</v>
      </c>
      <c r="N308" s="162" t="s">
        <v>36</v>
      </c>
      <c r="O308" s="143">
        <v>0</v>
      </c>
      <c r="P308" s="143">
        <f>O308*H308</f>
        <v>0</v>
      </c>
      <c r="Q308" s="143">
        <v>0.009</v>
      </c>
      <c r="R308" s="143">
        <f>Q308*H308</f>
        <v>1.623006</v>
      </c>
      <c r="S308" s="143">
        <v>0</v>
      </c>
      <c r="T308" s="144">
        <f>S308*H308</f>
        <v>0</v>
      </c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R308" s="145" t="s">
        <v>297</v>
      </c>
      <c r="AT308" s="145" t="s">
        <v>191</v>
      </c>
      <c r="AU308" s="145" t="s">
        <v>80</v>
      </c>
      <c r="AY308" s="17" t="s">
        <v>147</v>
      </c>
      <c r="BE308" s="146">
        <f>IF(N308="základní",J308,0)</f>
        <v>0</v>
      </c>
      <c r="BF308" s="146">
        <f>IF(N308="snížená",J308,0)</f>
        <v>0</v>
      </c>
      <c r="BG308" s="146">
        <f>IF(N308="zákl. přenesená",J308,0)</f>
        <v>0</v>
      </c>
      <c r="BH308" s="146">
        <f>IF(N308="sníž. přenesená",J308,0)</f>
        <v>0</v>
      </c>
      <c r="BI308" s="146">
        <f>IF(N308="nulová",J308,0)</f>
        <v>0</v>
      </c>
      <c r="BJ308" s="17" t="s">
        <v>78</v>
      </c>
      <c r="BK308" s="146">
        <f>ROUND(I308*H308,2)</f>
        <v>0</v>
      </c>
      <c r="BL308" s="17" t="s">
        <v>224</v>
      </c>
      <c r="BM308" s="145" t="s">
        <v>590</v>
      </c>
    </row>
    <row r="309" spans="2:51" s="13" customFormat="1" ht="12">
      <c r="B309" s="147"/>
      <c r="D309" s="148" t="s">
        <v>155</v>
      </c>
      <c r="F309" s="150" t="s">
        <v>453</v>
      </c>
      <c r="H309" s="190">
        <v>180.334</v>
      </c>
      <c r="L309" s="147"/>
      <c r="M309" s="151"/>
      <c r="N309" s="152"/>
      <c r="O309" s="152"/>
      <c r="P309" s="152"/>
      <c r="Q309" s="152"/>
      <c r="R309" s="152"/>
      <c r="S309" s="152"/>
      <c r="T309" s="153"/>
      <c r="AT309" s="149" t="s">
        <v>155</v>
      </c>
      <c r="AU309" s="149" t="s">
        <v>80</v>
      </c>
      <c r="AV309" s="13" t="s">
        <v>80</v>
      </c>
      <c r="AW309" s="13" t="s">
        <v>3</v>
      </c>
      <c r="AX309" s="13" t="s">
        <v>78</v>
      </c>
      <c r="AY309" s="149" t="s">
        <v>147</v>
      </c>
    </row>
    <row r="310" spans="1:65" s="2" customFormat="1" ht="14.45" customHeight="1">
      <c r="A310" s="26"/>
      <c r="B310" s="134"/>
      <c r="C310" s="135" t="s">
        <v>591</v>
      </c>
      <c r="D310" s="135" t="s">
        <v>149</v>
      </c>
      <c r="E310" s="136" t="s">
        <v>592</v>
      </c>
      <c r="F310" s="137" t="s">
        <v>593</v>
      </c>
      <c r="G310" s="138" t="s">
        <v>152</v>
      </c>
      <c r="H310" s="189">
        <v>171.747</v>
      </c>
      <c r="I310" s="139">
        <v>0</v>
      </c>
      <c r="J310" s="139">
        <f>ROUND(I310*H310,2)</f>
        <v>0</v>
      </c>
      <c r="K310" s="140"/>
      <c r="L310" s="27"/>
      <c r="M310" s="141" t="s">
        <v>1</v>
      </c>
      <c r="N310" s="142" t="s">
        <v>36</v>
      </c>
      <c r="O310" s="143">
        <v>0.032</v>
      </c>
      <c r="P310" s="143">
        <f>O310*H310</f>
        <v>5.495904</v>
      </c>
      <c r="Q310" s="143">
        <v>0.0001</v>
      </c>
      <c r="R310" s="143">
        <f>Q310*H310</f>
        <v>0.0171747</v>
      </c>
      <c r="S310" s="143">
        <v>0</v>
      </c>
      <c r="T310" s="144">
        <f>S310*H310</f>
        <v>0</v>
      </c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R310" s="145" t="s">
        <v>224</v>
      </c>
      <c r="AT310" s="145" t="s">
        <v>149</v>
      </c>
      <c r="AU310" s="145" t="s">
        <v>80</v>
      </c>
      <c r="AY310" s="17" t="s">
        <v>147</v>
      </c>
      <c r="BE310" s="146">
        <f>IF(N310="základní",J310,0)</f>
        <v>0</v>
      </c>
      <c r="BF310" s="146">
        <f>IF(N310="snížená",J310,0)</f>
        <v>0</v>
      </c>
      <c r="BG310" s="146">
        <f>IF(N310="zákl. přenesená",J310,0)</f>
        <v>0</v>
      </c>
      <c r="BH310" s="146">
        <f>IF(N310="sníž. přenesená",J310,0)</f>
        <v>0</v>
      </c>
      <c r="BI310" s="146">
        <f>IF(N310="nulová",J310,0)</f>
        <v>0</v>
      </c>
      <c r="BJ310" s="17" t="s">
        <v>78</v>
      </c>
      <c r="BK310" s="146">
        <f>ROUND(I310*H310,2)</f>
        <v>0</v>
      </c>
      <c r="BL310" s="17" t="s">
        <v>224</v>
      </c>
      <c r="BM310" s="145" t="s">
        <v>594</v>
      </c>
    </row>
    <row r="311" spans="1:65" s="2" customFormat="1" ht="14.45" customHeight="1">
      <c r="A311" s="26"/>
      <c r="B311" s="134"/>
      <c r="C311" s="135" t="s">
        <v>595</v>
      </c>
      <c r="D311" s="135" t="s">
        <v>149</v>
      </c>
      <c r="E311" s="136" t="s">
        <v>596</v>
      </c>
      <c r="F311" s="137" t="s">
        <v>597</v>
      </c>
      <c r="G311" s="138" t="s">
        <v>152</v>
      </c>
      <c r="H311" s="189">
        <v>205.96</v>
      </c>
      <c r="I311" s="139">
        <v>0</v>
      </c>
      <c r="J311" s="139">
        <f>ROUND(I311*H311,2)</f>
        <v>0</v>
      </c>
      <c r="K311" s="140"/>
      <c r="L311" s="27"/>
      <c r="M311" s="141" t="s">
        <v>1</v>
      </c>
      <c r="N311" s="142" t="s">
        <v>36</v>
      </c>
      <c r="O311" s="143">
        <v>0.153</v>
      </c>
      <c r="P311" s="143">
        <f>O311*H311</f>
        <v>31.51188</v>
      </c>
      <c r="Q311" s="143">
        <v>0.00041</v>
      </c>
      <c r="R311" s="143">
        <f>Q311*H311</f>
        <v>0.08444360000000001</v>
      </c>
      <c r="S311" s="143">
        <v>0</v>
      </c>
      <c r="T311" s="144">
        <f>S311*H311</f>
        <v>0</v>
      </c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R311" s="145" t="s">
        <v>224</v>
      </c>
      <c r="AT311" s="145" t="s">
        <v>149</v>
      </c>
      <c r="AU311" s="145" t="s">
        <v>80</v>
      </c>
      <c r="AY311" s="17" t="s">
        <v>147</v>
      </c>
      <c r="BE311" s="146">
        <f>IF(N311="základní",J311,0)</f>
        <v>0</v>
      </c>
      <c r="BF311" s="146">
        <f>IF(N311="snížená",J311,0)</f>
        <v>0</v>
      </c>
      <c r="BG311" s="146">
        <f>IF(N311="zákl. přenesená",J311,0)</f>
        <v>0</v>
      </c>
      <c r="BH311" s="146">
        <f>IF(N311="sníž. přenesená",J311,0)</f>
        <v>0</v>
      </c>
      <c r="BI311" s="146">
        <f>IF(N311="nulová",J311,0)</f>
        <v>0</v>
      </c>
      <c r="BJ311" s="17" t="s">
        <v>78</v>
      </c>
      <c r="BK311" s="146">
        <f>ROUND(I311*H311,2)</f>
        <v>0</v>
      </c>
      <c r="BL311" s="17" t="s">
        <v>224</v>
      </c>
      <c r="BM311" s="145" t="s">
        <v>598</v>
      </c>
    </row>
    <row r="312" spans="2:51" s="13" customFormat="1" ht="12">
      <c r="B312" s="147"/>
      <c r="D312" s="148" t="s">
        <v>155</v>
      </c>
      <c r="E312" s="149" t="s">
        <v>1</v>
      </c>
      <c r="F312" s="150" t="s">
        <v>599</v>
      </c>
      <c r="H312" s="190">
        <v>205.96</v>
      </c>
      <c r="L312" s="147"/>
      <c r="M312" s="151"/>
      <c r="N312" s="152"/>
      <c r="O312" s="152"/>
      <c r="P312" s="152"/>
      <c r="Q312" s="152"/>
      <c r="R312" s="152"/>
      <c r="S312" s="152"/>
      <c r="T312" s="153"/>
      <c r="AT312" s="149" t="s">
        <v>155</v>
      </c>
      <c r="AU312" s="149" t="s">
        <v>80</v>
      </c>
      <c r="AV312" s="13" t="s">
        <v>80</v>
      </c>
      <c r="AW312" s="13" t="s">
        <v>28</v>
      </c>
      <c r="AX312" s="13" t="s">
        <v>78</v>
      </c>
      <c r="AY312" s="149" t="s">
        <v>147</v>
      </c>
    </row>
    <row r="313" spans="1:65" s="2" customFormat="1" ht="14.45" customHeight="1">
      <c r="A313" s="26"/>
      <c r="B313" s="134"/>
      <c r="C313" s="154" t="s">
        <v>600</v>
      </c>
      <c r="D313" s="154" t="s">
        <v>191</v>
      </c>
      <c r="E313" s="155" t="s">
        <v>555</v>
      </c>
      <c r="F313" s="156" t="s">
        <v>556</v>
      </c>
      <c r="G313" s="157" t="s">
        <v>152</v>
      </c>
      <c r="H313" s="192">
        <v>209.15</v>
      </c>
      <c r="I313" s="158">
        <v>0</v>
      </c>
      <c r="J313" s="158">
        <f>ROUND(I313*H313,2)</f>
        <v>0</v>
      </c>
      <c r="K313" s="159"/>
      <c r="L313" s="160"/>
      <c r="M313" s="161" t="s">
        <v>1</v>
      </c>
      <c r="N313" s="162" t="s">
        <v>36</v>
      </c>
      <c r="O313" s="143">
        <v>0</v>
      </c>
      <c r="P313" s="143">
        <f>O313*H313</f>
        <v>0</v>
      </c>
      <c r="Q313" s="143">
        <v>0.009</v>
      </c>
      <c r="R313" s="143">
        <f>Q313*H313</f>
        <v>1.88235</v>
      </c>
      <c r="S313" s="143">
        <v>0</v>
      </c>
      <c r="T313" s="144">
        <f>S313*H313</f>
        <v>0</v>
      </c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R313" s="145" t="s">
        <v>297</v>
      </c>
      <c r="AT313" s="145" t="s">
        <v>191</v>
      </c>
      <c r="AU313" s="145" t="s">
        <v>80</v>
      </c>
      <c r="AY313" s="17" t="s">
        <v>147</v>
      </c>
      <c r="BE313" s="146">
        <f>IF(N313="základní",J313,0)</f>
        <v>0</v>
      </c>
      <c r="BF313" s="146">
        <f>IF(N313="snížená",J313,0)</f>
        <v>0</v>
      </c>
      <c r="BG313" s="146">
        <f>IF(N313="zákl. přenesená",J313,0)</f>
        <v>0</v>
      </c>
      <c r="BH313" s="146">
        <f>IF(N313="sníž. přenesená",J313,0)</f>
        <v>0</v>
      </c>
      <c r="BI313" s="146">
        <f>IF(N313="nulová",J313,0)</f>
        <v>0</v>
      </c>
      <c r="BJ313" s="17" t="s">
        <v>78</v>
      </c>
      <c r="BK313" s="146">
        <f>ROUND(I313*H313,2)</f>
        <v>0</v>
      </c>
      <c r="BL313" s="17" t="s">
        <v>224</v>
      </c>
      <c r="BM313" s="145" t="s">
        <v>601</v>
      </c>
    </row>
    <row r="314" spans="2:51" s="13" customFormat="1" ht="12">
      <c r="B314" s="147"/>
      <c r="D314" s="148" t="s">
        <v>155</v>
      </c>
      <c r="E314" s="149" t="s">
        <v>1</v>
      </c>
      <c r="F314" s="150" t="s">
        <v>602</v>
      </c>
      <c r="H314" s="190">
        <v>199.19</v>
      </c>
      <c r="L314" s="147"/>
      <c r="M314" s="151"/>
      <c r="N314" s="152"/>
      <c r="O314" s="152"/>
      <c r="P314" s="152"/>
      <c r="Q314" s="152"/>
      <c r="R314" s="152"/>
      <c r="S314" s="152"/>
      <c r="T314" s="153"/>
      <c r="AT314" s="149" t="s">
        <v>155</v>
      </c>
      <c r="AU314" s="149" t="s">
        <v>80</v>
      </c>
      <c r="AV314" s="13" t="s">
        <v>80</v>
      </c>
      <c r="AW314" s="13" t="s">
        <v>28</v>
      </c>
      <c r="AX314" s="13" t="s">
        <v>78</v>
      </c>
      <c r="AY314" s="149" t="s">
        <v>147</v>
      </c>
    </row>
    <row r="315" spans="2:51" s="13" customFormat="1" ht="12">
      <c r="B315" s="147"/>
      <c r="D315" s="148" t="s">
        <v>155</v>
      </c>
      <c r="F315" s="150" t="s">
        <v>603</v>
      </c>
      <c r="H315" s="190">
        <v>209.15</v>
      </c>
      <c r="L315" s="147"/>
      <c r="M315" s="151"/>
      <c r="N315" s="152"/>
      <c r="O315" s="152"/>
      <c r="P315" s="152"/>
      <c r="Q315" s="152"/>
      <c r="R315" s="152"/>
      <c r="S315" s="152"/>
      <c r="T315" s="153"/>
      <c r="AT315" s="149" t="s">
        <v>155</v>
      </c>
      <c r="AU315" s="149" t="s">
        <v>80</v>
      </c>
      <c r="AV315" s="13" t="s">
        <v>80</v>
      </c>
      <c r="AW315" s="13" t="s">
        <v>3</v>
      </c>
      <c r="AX315" s="13" t="s">
        <v>78</v>
      </c>
      <c r="AY315" s="149" t="s">
        <v>147</v>
      </c>
    </row>
    <row r="316" spans="1:65" s="2" customFormat="1" ht="14.45" customHeight="1">
      <c r="A316" s="26"/>
      <c r="B316" s="134"/>
      <c r="C316" s="154" t="s">
        <v>604</v>
      </c>
      <c r="D316" s="154" t="s">
        <v>191</v>
      </c>
      <c r="E316" s="155" t="s">
        <v>561</v>
      </c>
      <c r="F316" s="156" t="s">
        <v>562</v>
      </c>
      <c r="G316" s="157" t="s">
        <v>152</v>
      </c>
      <c r="H316" s="192">
        <v>7.109</v>
      </c>
      <c r="I316" s="158">
        <v>0</v>
      </c>
      <c r="J316" s="158">
        <f>ROUND(I316*H316,2)</f>
        <v>0</v>
      </c>
      <c r="K316" s="159"/>
      <c r="L316" s="160"/>
      <c r="M316" s="161" t="s">
        <v>1</v>
      </c>
      <c r="N316" s="162" t="s">
        <v>36</v>
      </c>
      <c r="O316" s="143">
        <v>0</v>
      </c>
      <c r="P316" s="143">
        <f>O316*H316</f>
        <v>0</v>
      </c>
      <c r="Q316" s="143">
        <v>0.0093</v>
      </c>
      <c r="R316" s="143">
        <f>Q316*H316</f>
        <v>0.0661137</v>
      </c>
      <c r="S316" s="143">
        <v>0</v>
      </c>
      <c r="T316" s="144">
        <f>S316*H316</f>
        <v>0</v>
      </c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R316" s="145" t="s">
        <v>297</v>
      </c>
      <c r="AT316" s="145" t="s">
        <v>191</v>
      </c>
      <c r="AU316" s="145" t="s">
        <v>80</v>
      </c>
      <c r="AY316" s="17" t="s">
        <v>147</v>
      </c>
      <c r="BE316" s="146">
        <f>IF(N316="základní",J316,0)</f>
        <v>0</v>
      </c>
      <c r="BF316" s="146">
        <f>IF(N316="snížená",J316,0)</f>
        <v>0</v>
      </c>
      <c r="BG316" s="146">
        <f>IF(N316="zákl. přenesená",J316,0)</f>
        <v>0</v>
      </c>
      <c r="BH316" s="146">
        <f>IF(N316="sníž. přenesená",J316,0)</f>
        <v>0</v>
      </c>
      <c r="BI316" s="146">
        <f>IF(N316="nulová",J316,0)</f>
        <v>0</v>
      </c>
      <c r="BJ316" s="17" t="s">
        <v>78</v>
      </c>
      <c r="BK316" s="146">
        <f>ROUND(I316*H316,2)</f>
        <v>0</v>
      </c>
      <c r="BL316" s="17" t="s">
        <v>224</v>
      </c>
      <c r="BM316" s="145" t="s">
        <v>605</v>
      </c>
    </row>
    <row r="317" spans="2:51" s="13" customFormat="1" ht="12">
      <c r="B317" s="147"/>
      <c r="D317" s="148" t="s">
        <v>155</v>
      </c>
      <c r="E317" s="149" t="s">
        <v>1</v>
      </c>
      <c r="F317" s="150" t="s">
        <v>606</v>
      </c>
      <c r="H317" s="190">
        <v>6.77</v>
      </c>
      <c r="L317" s="147"/>
      <c r="M317" s="151"/>
      <c r="N317" s="152"/>
      <c r="O317" s="152"/>
      <c r="P317" s="152"/>
      <c r="Q317" s="152"/>
      <c r="R317" s="152"/>
      <c r="S317" s="152"/>
      <c r="T317" s="153"/>
      <c r="AT317" s="149" t="s">
        <v>155</v>
      </c>
      <c r="AU317" s="149" t="s">
        <v>80</v>
      </c>
      <c r="AV317" s="13" t="s">
        <v>80</v>
      </c>
      <c r="AW317" s="13" t="s">
        <v>28</v>
      </c>
      <c r="AX317" s="13" t="s">
        <v>78</v>
      </c>
      <c r="AY317" s="149" t="s">
        <v>147</v>
      </c>
    </row>
    <row r="318" spans="2:51" s="13" customFormat="1" ht="12">
      <c r="B318" s="147"/>
      <c r="D318" s="148" t="s">
        <v>155</v>
      </c>
      <c r="F318" s="150" t="s">
        <v>607</v>
      </c>
      <c r="H318" s="190">
        <v>7.109</v>
      </c>
      <c r="L318" s="147"/>
      <c r="M318" s="151"/>
      <c r="N318" s="152"/>
      <c r="O318" s="152"/>
      <c r="P318" s="152"/>
      <c r="Q318" s="152"/>
      <c r="R318" s="152"/>
      <c r="S318" s="152"/>
      <c r="T318" s="153"/>
      <c r="AT318" s="149" t="s">
        <v>155</v>
      </c>
      <c r="AU318" s="149" t="s">
        <v>80</v>
      </c>
      <c r="AV318" s="13" t="s">
        <v>80</v>
      </c>
      <c r="AW318" s="13" t="s">
        <v>3</v>
      </c>
      <c r="AX318" s="13" t="s">
        <v>78</v>
      </c>
      <c r="AY318" s="149" t="s">
        <v>147</v>
      </c>
    </row>
    <row r="319" spans="1:65" s="2" customFormat="1" ht="14.45" customHeight="1">
      <c r="A319" s="26"/>
      <c r="B319" s="134"/>
      <c r="C319" s="135" t="s">
        <v>608</v>
      </c>
      <c r="D319" s="135" t="s">
        <v>149</v>
      </c>
      <c r="E319" s="136" t="s">
        <v>609</v>
      </c>
      <c r="F319" s="137" t="s">
        <v>610</v>
      </c>
      <c r="G319" s="138" t="s">
        <v>152</v>
      </c>
      <c r="H319" s="189">
        <v>205.96</v>
      </c>
      <c r="I319" s="139">
        <v>0</v>
      </c>
      <c r="J319" s="139">
        <f>ROUND(I319*H319,2)</f>
        <v>0</v>
      </c>
      <c r="K319" s="140"/>
      <c r="L319" s="27"/>
      <c r="M319" s="141" t="s">
        <v>1</v>
      </c>
      <c r="N319" s="142" t="s">
        <v>36</v>
      </c>
      <c r="O319" s="143">
        <v>0.04</v>
      </c>
      <c r="P319" s="143">
        <f>O319*H319</f>
        <v>8.2384</v>
      </c>
      <c r="Q319" s="143">
        <v>0.0001</v>
      </c>
      <c r="R319" s="143">
        <f>Q319*H319</f>
        <v>0.020596000000000003</v>
      </c>
      <c r="S319" s="143">
        <v>0</v>
      </c>
      <c r="T319" s="144">
        <f>S319*H319</f>
        <v>0</v>
      </c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R319" s="145" t="s">
        <v>224</v>
      </c>
      <c r="AT319" s="145" t="s">
        <v>149</v>
      </c>
      <c r="AU319" s="145" t="s">
        <v>80</v>
      </c>
      <c r="AY319" s="17" t="s">
        <v>147</v>
      </c>
      <c r="BE319" s="146">
        <f>IF(N319="základní",J319,0)</f>
        <v>0</v>
      </c>
      <c r="BF319" s="146">
        <f>IF(N319="snížená",J319,0)</f>
        <v>0</v>
      </c>
      <c r="BG319" s="146">
        <f>IF(N319="zákl. přenesená",J319,0)</f>
        <v>0</v>
      </c>
      <c r="BH319" s="146">
        <f>IF(N319="sníž. přenesená",J319,0)</f>
        <v>0</v>
      </c>
      <c r="BI319" s="146">
        <f>IF(N319="nulová",J319,0)</f>
        <v>0</v>
      </c>
      <c r="BJ319" s="17" t="s">
        <v>78</v>
      </c>
      <c r="BK319" s="146">
        <f>ROUND(I319*H319,2)</f>
        <v>0</v>
      </c>
      <c r="BL319" s="17" t="s">
        <v>224</v>
      </c>
      <c r="BM319" s="145" t="s">
        <v>611</v>
      </c>
    </row>
    <row r="320" spans="1:65" s="2" customFormat="1" ht="14.45" customHeight="1">
      <c r="A320" s="26"/>
      <c r="B320" s="134"/>
      <c r="C320" s="135" t="s">
        <v>612</v>
      </c>
      <c r="D320" s="135" t="s">
        <v>149</v>
      </c>
      <c r="E320" s="136" t="s">
        <v>613</v>
      </c>
      <c r="F320" s="137" t="s">
        <v>614</v>
      </c>
      <c r="G320" s="138" t="s">
        <v>152</v>
      </c>
      <c r="H320" s="189">
        <v>205.96</v>
      </c>
      <c r="I320" s="139">
        <v>0</v>
      </c>
      <c r="J320" s="139">
        <f>ROUND(I320*H320,2)</f>
        <v>0</v>
      </c>
      <c r="K320" s="140"/>
      <c r="L320" s="27"/>
      <c r="M320" s="141" t="s">
        <v>1</v>
      </c>
      <c r="N320" s="142" t="s">
        <v>36</v>
      </c>
      <c r="O320" s="143">
        <v>0.09</v>
      </c>
      <c r="P320" s="143">
        <f>O320*H320</f>
        <v>18.5364</v>
      </c>
      <c r="Q320" s="143">
        <v>0</v>
      </c>
      <c r="R320" s="143">
        <f>Q320*H320</f>
        <v>0</v>
      </c>
      <c r="S320" s="143">
        <v>0</v>
      </c>
      <c r="T320" s="144">
        <f>S320*H320</f>
        <v>0</v>
      </c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R320" s="145" t="s">
        <v>224</v>
      </c>
      <c r="AT320" s="145" t="s">
        <v>149</v>
      </c>
      <c r="AU320" s="145" t="s">
        <v>80</v>
      </c>
      <c r="AY320" s="17" t="s">
        <v>147</v>
      </c>
      <c r="BE320" s="146">
        <f>IF(N320="základní",J320,0)</f>
        <v>0</v>
      </c>
      <c r="BF320" s="146">
        <f>IF(N320="snížená",J320,0)</f>
        <v>0</v>
      </c>
      <c r="BG320" s="146">
        <f>IF(N320="zákl. přenesená",J320,0)</f>
        <v>0</v>
      </c>
      <c r="BH320" s="146">
        <f>IF(N320="sníž. přenesená",J320,0)</f>
        <v>0</v>
      </c>
      <c r="BI320" s="146">
        <f>IF(N320="nulová",J320,0)</f>
        <v>0</v>
      </c>
      <c r="BJ320" s="17" t="s">
        <v>78</v>
      </c>
      <c r="BK320" s="146">
        <f>ROUND(I320*H320,2)</f>
        <v>0</v>
      </c>
      <c r="BL320" s="17" t="s">
        <v>224</v>
      </c>
      <c r="BM320" s="145" t="s">
        <v>615</v>
      </c>
    </row>
    <row r="321" spans="2:51" s="13" customFormat="1" ht="12">
      <c r="B321" s="147"/>
      <c r="D321" s="148" t="s">
        <v>155</v>
      </c>
      <c r="E321" s="149" t="s">
        <v>1</v>
      </c>
      <c r="F321" s="150" t="s">
        <v>201</v>
      </c>
      <c r="H321" s="190">
        <v>205.96</v>
      </c>
      <c r="L321" s="147"/>
      <c r="M321" s="151"/>
      <c r="N321" s="152"/>
      <c r="O321" s="152"/>
      <c r="P321" s="152"/>
      <c r="Q321" s="152"/>
      <c r="R321" s="152"/>
      <c r="S321" s="152"/>
      <c r="T321" s="153"/>
      <c r="AT321" s="149" t="s">
        <v>155</v>
      </c>
      <c r="AU321" s="149" t="s">
        <v>80</v>
      </c>
      <c r="AV321" s="13" t="s">
        <v>80</v>
      </c>
      <c r="AW321" s="13" t="s">
        <v>28</v>
      </c>
      <c r="AX321" s="13" t="s">
        <v>78</v>
      </c>
      <c r="AY321" s="149" t="s">
        <v>147</v>
      </c>
    </row>
    <row r="322" spans="1:65" s="2" customFormat="1" ht="24.2" customHeight="1">
      <c r="A322" s="26"/>
      <c r="B322" s="134"/>
      <c r="C322" s="154" t="s">
        <v>616</v>
      </c>
      <c r="D322" s="154" t="s">
        <v>191</v>
      </c>
      <c r="E322" s="155" t="s">
        <v>575</v>
      </c>
      <c r="F322" s="156" t="s">
        <v>576</v>
      </c>
      <c r="G322" s="157" t="s">
        <v>152</v>
      </c>
      <c r="H322" s="192">
        <v>226.556</v>
      </c>
      <c r="I322" s="158">
        <v>0</v>
      </c>
      <c r="J322" s="158">
        <f>ROUND(I322*H322,2)</f>
        <v>0</v>
      </c>
      <c r="K322" s="159"/>
      <c r="L322" s="160"/>
      <c r="M322" s="161" t="s">
        <v>1</v>
      </c>
      <c r="N322" s="162" t="s">
        <v>36</v>
      </c>
      <c r="O322" s="143">
        <v>0</v>
      </c>
      <c r="P322" s="143">
        <f>O322*H322</f>
        <v>0</v>
      </c>
      <c r="Q322" s="143">
        <v>0.00014</v>
      </c>
      <c r="R322" s="143">
        <f>Q322*H322</f>
        <v>0.03171784</v>
      </c>
      <c r="S322" s="143">
        <v>0</v>
      </c>
      <c r="T322" s="144">
        <f>S322*H322</f>
        <v>0</v>
      </c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R322" s="145" t="s">
        <v>297</v>
      </c>
      <c r="AT322" s="145" t="s">
        <v>191</v>
      </c>
      <c r="AU322" s="145" t="s">
        <v>80</v>
      </c>
      <c r="AY322" s="17" t="s">
        <v>147</v>
      </c>
      <c r="BE322" s="146">
        <f>IF(N322="základní",J322,0)</f>
        <v>0</v>
      </c>
      <c r="BF322" s="146">
        <f>IF(N322="snížená",J322,0)</f>
        <v>0</v>
      </c>
      <c r="BG322" s="146">
        <f>IF(N322="zákl. přenesená",J322,0)</f>
        <v>0</v>
      </c>
      <c r="BH322" s="146">
        <f>IF(N322="sníž. přenesená",J322,0)</f>
        <v>0</v>
      </c>
      <c r="BI322" s="146">
        <f>IF(N322="nulová",J322,0)</f>
        <v>0</v>
      </c>
      <c r="BJ322" s="17" t="s">
        <v>78</v>
      </c>
      <c r="BK322" s="146">
        <f>ROUND(I322*H322,2)</f>
        <v>0</v>
      </c>
      <c r="BL322" s="17" t="s">
        <v>224</v>
      </c>
      <c r="BM322" s="145" t="s">
        <v>617</v>
      </c>
    </row>
    <row r="323" spans="2:51" s="13" customFormat="1" ht="12">
      <c r="B323" s="147"/>
      <c r="D323" s="148" t="s">
        <v>155</v>
      </c>
      <c r="F323" s="150" t="s">
        <v>618</v>
      </c>
      <c r="H323" s="190">
        <v>226.556</v>
      </c>
      <c r="L323" s="147"/>
      <c r="M323" s="151"/>
      <c r="N323" s="152"/>
      <c r="O323" s="152"/>
      <c r="P323" s="152"/>
      <c r="Q323" s="152"/>
      <c r="R323" s="152"/>
      <c r="S323" s="152"/>
      <c r="T323" s="153"/>
      <c r="AT323" s="149" t="s">
        <v>155</v>
      </c>
      <c r="AU323" s="149" t="s">
        <v>80</v>
      </c>
      <c r="AV323" s="13" t="s">
        <v>80</v>
      </c>
      <c r="AW323" s="13" t="s">
        <v>3</v>
      </c>
      <c r="AX323" s="13" t="s">
        <v>78</v>
      </c>
      <c r="AY323" s="149" t="s">
        <v>147</v>
      </c>
    </row>
    <row r="324" spans="1:65" s="2" customFormat="1" ht="14.45" customHeight="1">
      <c r="A324" s="26"/>
      <c r="B324" s="134"/>
      <c r="C324" s="135" t="s">
        <v>619</v>
      </c>
      <c r="D324" s="135" t="s">
        <v>149</v>
      </c>
      <c r="E324" s="136" t="s">
        <v>620</v>
      </c>
      <c r="F324" s="137" t="s">
        <v>621</v>
      </c>
      <c r="G324" s="138" t="s">
        <v>379</v>
      </c>
      <c r="H324" s="189">
        <v>3.1</v>
      </c>
      <c r="I324" s="139">
        <v>0</v>
      </c>
      <c r="J324" s="139">
        <f>ROUND(I324*H324,2)</f>
        <v>0</v>
      </c>
      <c r="K324" s="140"/>
      <c r="L324" s="27"/>
      <c r="M324" s="141" t="s">
        <v>1</v>
      </c>
      <c r="N324" s="142" t="s">
        <v>36</v>
      </c>
      <c r="O324" s="143">
        <v>0.908</v>
      </c>
      <c r="P324" s="143">
        <f>O324*H324</f>
        <v>2.8148</v>
      </c>
      <c r="Q324" s="143">
        <v>0.00882</v>
      </c>
      <c r="R324" s="143">
        <f>Q324*H324</f>
        <v>0.027341999999999998</v>
      </c>
      <c r="S324" s="143">
        <v>0</v>
      </c>
      <c r="T324" s="144">
        <f>S324*H324</f>
        <v>0</v>
      </c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R324" s="145" t="s">
        <v>224</v>
      </c>
      <c r="AT324" s="145" t="s">
        <v>149</v>
      </c>
      <c r="AU324" s="145" t="s">
        <v>80</v>
      </c>
      <c r="AY324" s="17" t="s">
        <v>147</v>
      </c>
      <c r="BE324" s="146">
        <f>IF(N324="základní",J324,0)</f>
        <v>0</v>
      </c>
      <c r="BF324" s="146">
        <f>IF(N324="snížená",J324,0)</f>
        <v>0</v>
      </c>
      <c r="BG324" s="146">
        <f>IF(N324="zákl. přenesená",J324,0)</f>
        <v>0</v>
      </c>
      <c r="BH324" s="146">
        <f>IF(N324="sníž. přenesená",J324,0)</f>
        <v>0</v>
      </c>
      <c r="BI324" s="146">
        <f>IF(N324="nulová",J324,0)</f>
        <v>0</v>
      </c>
      <c r="BJ324" s="17" t="s">
        <v>78</v>
      </c>
      <c r="BK324" s="146">
        <f>ROUND(I324*H324,2)</f>
        <v>0</v>
      </c>
      <c r="BL324" s="17" t="s">
        <v>224</v>
      </c>
      <c r="BM324" s="145" t="s">
        <v>622</v>
      </c>
    </row>
    <row r="325" spans="2:51" s="13" customFormat="1" ht="12">
      <c r="B325" s="147"/>
      <c r="D325" s="148" t="s">
        <v>155</v>
      </c>
      <c r="E325" s="149" t="s">
        <v>1</v>
      </c>
      <c r="F325" s="150" t="s">
        <v>623</v>
      </c>
      <c r="H325" s="190">
        <v>3.1</v>
      </c>
      <c r="L325" s="147"/>
      <c r="M325" s="151"/>
      <c r="N325" s="152"/>
      <c r="O325" s="152"/>
      <c r="P325" s="152"/>
      <c r="Q325" s="152"/>
      <c r="R325" s="152"/>
      <c r="S325" s="152"/>
      <c r="T325" s="153"/>
      <c r="AT325" s="149" t="s">
        <v>155</v>
      </c>
      <c r="AU325" s="149" t="s">
        <v>80</v>
      </c>
      <c r="AV325" s="13" t="s">
        <v>80</v>
      </c>
      <c r="AW325" s="13" t="s">
        <v>28</v>
      </c>
      <c r="AX325" s="13" t="s">
        <v>78</v>
      </c>
      <c r="AY325" s="149" t="s">
        <v>147</v>
      </c>
    </row>
    <row r="326" spans="1:65" s="2" customFormat="1" ht="14.45" customHeight="1">
      <c r="A326" s="26"/>
      <c r="B326" s="134"/>
      <c r="C326" s="135" t="s">
        <v>624</v>
      </c>
      <c r="D326" s="135" t="s">
        <v>149</v>
      </c>
      <c r="E326" s="136" t="s">
        <v>625</v>
      </c>
      <c r="F326" s="137" t="s">
        <v>626</v>
      </c>
      <c r="G326" s="138" t="s">
        <v>269</v>
      </c>
      <c r="H326" s="189">
        <v>5</v>
      </c>
      <c r="I326" s="139">
        <v>0</v>
      </c>
      <c r="J326" s="139">
        <f>ROUND(I326*H326,2)</f>
        <v>0</v>
      </c>
      <c r="K326" s="140"/>
      <c r="L326" s="27"/>
      <c r="M326" s="141" t="s">
        <v>1</v>
      </c>
      <c r="N326" s="142" t="s">
        <v>36</v>
      </c>
      <c r="O326" s="143">
        <v>1.1</v>
      </c>
      <c r="P326" s="143">
        <f>O326*H326</f>
        <v>5.5</v>
      </c>
      <c r="Q326" s="143">
        <v>0.00022</v>
      </c>
      <c r="R326" s="143">
        <f>Q326*H326</f>
        <v>0.0011</v>
      </c>
      <c r="S326" s="143">
        <v>0</v>
      </c>
      <c r="T326" s="144">
        <f>S326*H326</f>
        <v>0</v>
      </c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R326" s="145" t="s">
        <v>224</v>
      </c>
      <c r="AT326" s="145" t="s">
        <v>149</v>
      </c>
      <c r="AU326" s="145" t="s">
        <v>80</v>
      </c>
      <c r="AY326" s="17" t="s">
        <v>147</v>
      </c>
      <c r="BE326" s="146">
        <f>IF(N326="základní",J326,0)</f>
        <v>0</v>
      </c>
      <c r="BF326" s="146">
        <f>IF(N326="snížená",J326,0)</f>
        <v>0</v>
      </c>
      <c r="BG326" s="146">
        <f>IF(N326="zákl. přenesená",J326,0)</f>
        <v>0</v>
      </c>
      <c r="BH326" s="146">
        <f>IF(N326="sníž. přenesená",J326,0)</f>
        <v>0</v>
      </c>
      <c r="BI326" s="146">
        <f>IF(N326="nulová",J326,0)</f>
        <v>0</v>
      </c>
      <c r="BJ326" s="17" t="s">
        <v>78</v>
      </c>
      <c r="BK326" s="146">
        <f>ROUND(I326*H326,2)</f>
        <v>0</v>
      </c>
      <c r="BL326" s="17" t="s">
        <v>224</v>
      </c>
      <c r="BM326" s="145" t="s">
        <v>627</v>
      </c>
    </row>
    <row r="327" spans="1:65" s="2" customFormat="1" ht="24.2" customHeight="1">
      <c r="A327" s="26"/>
      <c r="B327" s="134"/>
      <c r="C327" s="154" t="s">
        <v>628</v>
      </c>
      <c r="D327" s="154" t="s">
        <v>191</v>
      </c>
      <c r="E327" s="155" t="s">
        <v>629</v>
      </c>
      <c r="F327" s="156" t="s">
        <v>630</v>
      </c>
      <c r="G327" s="157" t="s">
        <v>269</v>
      </c>
      <c r="H327" s="192">
        <v>1</v>
      </c>
      <c r="I327" s="158">
        <v>0</v>
      </c>
      <c r="J327" s="158">
        <f>ROUND(I327*H327,2)</f>
        <v>0</v>
      </c>
      <c r="K327" s="159"/>
      <c r="L327" s="160"/>
      <c r="M327" s="161" t="s">
        <v>1</v>
      </c>
      <c r="N327" s="162" t="s">
        <v>36</v>
      </c>
      <c r="O327" s="143">
        <v>0</v>
      </c>
      <c r="P327" s="143">
        <f>O327*H327</f>
        <v>0</v>
      </c>
      <c r="Q327" s="143">
        <v>0.01201</v>
      </c>
      <c r="R327" s="143">
        <f>Q327*H327</f>
        <v>0.01201</v>
      </c>
      <c r="S327" s="143">
        <v>0</v>
      </c>
      <c r="T327" s="144">
        <f>S327*H327</f>
        <v>0</v>
      </c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R327" s="145" t="s">
        <v>297</v>
      </c>
      <c r="AT327" s="145" t="s">
        <v>191</v>
      </c>
      <c r="AU327" s="145" t="s">
        <v>80</v>
      </c>
      <c r="AY327" s="17" t="s">
        <v>147</v>
      </c>
      <c r="BE327" s="146">
        <f>IF(N327="základní",J327,0)</f>
        <v>0</v>
      </c>
      <c r="BF327" s="146">
        <f>IF(N327="snížená",J327,0)</f>
        <v>0</v>
      </c>
      <c r="BG327" s="146">
        <f>IF(N327="zákl. přenesená",J327,0)</f>
        <v>0</v>
      </c>
      <c r="BH327" s="146">
        <f>IF(N327="sníž. přenesená",J327,0)</f>
        <v>0</v>
      </c>
      <c r="BI327" s="146">
        <f>IF(N327="nulová",J327,0)</f>
        <v>0</v>
      </c>
      <c r="BJ327" s="17" t="s">
        <v>78</v>
      </c>
      <c r="BK327" s="146">
        <f>ROUND(I327*H327,2)</f>
        <v>0</v>
      </c>
      <c r="BL327" s="17" t="s">
        <v>224</v>
      </c>
      <c r="BM327" s="145" t="s">
        <v>631</v>
      </c>
    </row>
    <row r="328" spans="1:65" s="2" customFormat="1" ht="24.2" customHeight="1">
      <c r="A328" s="26"/>
      <c r="B328" s="134"/>
      <c r="C328" s="154" t="s">
        <v>632</v>
      </c>
      <c r="D328" s="154" t="s">
        <v>191</v>
      </c>
      <c r="E328" s="155" t="s">
        <v>633</v>
      </c>
      <c r="F328" s="156" t="s">
        <v>634</v>
      </c>
      <c r="G328" s="157" t="s">
        <v>269</v>
      </c>
      <c r="H328" s="192">
        <v>1</v>
      </c>
      <c r="I328" s="158">
        <v>0</v>
      </c>
      <c r="J328" s="158">
        <f>ROUND(I328*H328,2)</f>
        <v>0</v>
      </c>
      <c r="K328" s="159"/>
      <c r="L328" s="160"/>
      <c r="M328" s="161" t="s">
        <v>1</v>
      </c>
      <c r="N328" s="162" t="s">
        <v>36</v>
      </c>
      <c r="O328" s="143">
        <v>0</v>
      </c>
      <c r="P328" s="143">
        <f>O328*H328</f>
        <v>0</v>
      </c>
      <c r="Q328" s="143">
        <v>0.01489</v>
      </c>
      <c r="R328" s="143">
        <f>Q328*H328</f>
        <v>0.01489</v>
      </c>
      <c r="S328" s="143">
        <v>0</v>
      </c>
      <c r="T328" s="144">
        <f>S328*H328</f>
        <v>0</v>
      </c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R328" s="145" t="s">
        <v>297</v>
      </c>
      <c r="AT328" s="145" t="s">
        <v>191</v>
      </c>
      <c r="AU328" s="145" t="s">
        <v>80</v>
      </c>
      <c r="AY328" s="17" t="s">
        <v>147</v>
      </c>
      <c r="BE328" s="146">
        <f>IF(N328="základní",J328,0)</f>
        <v>0</v>
      </c>
      <c r="BF328" s="146">
        <f>IF(N328="snížená",J328,0)</f>
        <v>0</v>
      </c>
      <c r="BG328" s="146">
        <f>IF(N328="zákl. přenesená",J328,0)</f>
        <v>0</v>
      </c>
      <c r="BH328" s="146">
        <f>IF(N328="sníž. přenesená",J328,0)</f>
        <v>0</v>
      </c>
      <c r="BI328" s="146">
        <f>IF(N328="nulová",J328,0)</f>
        <v>0</v>
      </c>
      <c r="BJ328" s="17" t="s">
        <v>78</v>
      </c>
      <c r="BK328" s="146">
        <f>ROUND(I328*H328,2)</f>
        <v>0</v>
      </c>
      <c r="BL328" s="17" t="s">
        <v>224</v>
      </c>
      <c r="BM328" s="145" t="s">
        <v>635</v>
      </c>
    </row>
    <row r="329" spans="1:65" s="2" customFormat="1" ht="24.2" customHeight="1">
      <c r="A329" s="26"/>
      <c r="B329" s="134"/>
      <c r="C329" s="154" t="s">
        <v>636</v>
      </c>
      <c r="D329" s="154" t="s">
        <v>191</v>
      </c>
      <c r="E329" s="155" t="s">
        <v>637</v>
      </c>
      <c r="F329" s="156" t="s">
        <v>638</v>
      </c>
      <c r="G329" s="157" t="s">
        <v>269</v>
      </c>
      <c r="H329" s="192">
        <v>3</v>
      </c>
      <c r="I329" s="158">
        <v>0</v>
      </c>
      <c r="J329" s="158">
        <f>ROUND(I329*H329,2)</f>
        <v>0</v>
      </c>
      <c r="K329" s="159"/>
      <c r="L329" s="160"/>
      <c r="M329" s="161" t="s">
        <v>1</v>
      </c>
      <c r="N329" s="162" t="s">
        <v>36</v>
      </c>
      <c r="O329" s="143">
        <v>0</v>
      </c>
      <c r="P329" s="143">
        <f>O329*H329</f>
        <v>0</v>
      </c>
      <c r="Q329" s="143">
        <v>0.01521</v>
      </c>
      <c r="R329" s="143">
        <f>Q329*H329</f>
        <v>0.04563</v>
      </c>
      <c r="S329" s="143">
        <v>0</v>
      </c>
      <c r="T329" s="144">
        <f>S329*H329</f>
        <v>0</v>
      </c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R329" s="145" t="s">
        <v>297</v>
      </c>
      <c r="AT329" s="145" t="s">
        <v>191</v>
      </c>
      <c r="AU329" s="145" t="s">
        <v>80</v>
      </c>
      <c r="AY329" s="17" t="s">
        <v>147</v>
      </c>
      <c r="BE329" s="146">
        <f>IF(N329="základní",J329,0)</f>
        <v>0</v>
      </c>
      <c r="BF329" s="146">
        <f>IF(N329="snížená",J329,0)</f>
        <v>0</v>
      </c>
      <c r="BG329" s="146">
        <f>IF(N329="zákl. přenesená",J329,0)</f>
        <v>0</v>
      </c>
      <c r="BH329" s="146">
        <f>IF(N329="sníž. přenesená",J329,0)</f>
        <v>0</v>
      </c>
      <c r="BI329" s="146">
        <f>IF(N329="nulová",J329,0)</f>
        <v>0</v>
      </c>
      <c r="BJ329" s="17" t="s">
        <v>78</v>
      </c>
      <c r="BK329" s="146">
        <f>ROUND(I329*H329,2)</f>
        <v>0</v>
      </c>
      <c r="BL329" s="17" t="s">
        <v>224</v>
      </c>
      <c r="BM329" s="145" t="s">
        <v>639</v>
      </c>
    </row>
    <row r="330" spans="1:65" s="2" customFormat="1" ht="24.2" customHeight="1">
      <c r="A330" s="26"/>
      <c r="B330" s="134"/>
      <c r="C330" s="135" t="s">
        <v>640</v>
      </c>
      <c r="D330" s="135" t="s">
        <v>149</v>
      </c>
      <c r="E330" s="136" t="s">
        <v>641</v>
      </c>
      <c r="F330" s="137" t="s">
        <v>642</v>
      </c>
      <c r="G330" s="138" t="s">
        <v>168</v>
      </c>
      <c r="H330" s="189">
        <v>5.518</v>
      </c>
      <c r="I330" s="139">
        <v>0</v>
      </c>
      <c r="J330" s="139">
        <f>ROUND(I330*H330,2)</f>
        <v>0</v>
      </c>
      <c r="K330" s="140"/>
      <c r="L330" s="27"/>
      <c r="M330" s="141" t="s">
        <v>1</v>
      </c>
      <c r="N330" s="142" t="s">
        <v>36</v>
      </c>
      <c r="O330" s="143">
        <v>2.16</v>
      </c>
      <c r="P330" s="143">
        <f>O330*H330</f>
        <v>11.91888</v>
      </c>
      <c r="Q330" s="143">
        <v>0</v>
      </c>
      <c r="R330" s="143">
        <f>Q330*H330</f>
        <v>0</v>
      </c>
      <c r="S330" s="143">
        <v>0</v>
      </c>
      <c r="T330" s="144">
        <f>S330*H330</f>
        <v>0</v>
      </c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R330" s="145" t="s">
        <v>224</v>
      </c>
      <c r="AT330" s="145" t="s">
        <v>149</v>
      </c>
      <c r="AU330" s="145" t="s">
        <v>80</v>
      </c>
      <c r="AY330" s="17" t="s">
        <v>147</v>
      </c>
      <c r="BE330" s="146">
        <f>IF(N330="základní",J330,0)</f>
        <v>0</v>
      </c>
      <c r="BF330" s="146">
        <f>IF(N330="snížená",J330,0)</f>
        <v>0</v>
      </c>
      <c r="BG330" s="146">
        <f>IF(N330="zákl. přenesená",J330,0)</f>
        <v>0</v>
      </c>
      <c r="BH330" s="146">
        <f>IF(N330="sníž. přenesená",J330,0)</f>
        <v>0</v>
      </c>
      <c r="BI330" s="146">
        <f>IF(N330="nulová",J330,0)</f>
        <v>0</v>
      </c>
      <c r="BJ330" s="17" t="s">
        <v>78</v>
      </c>
      <c r="BK330" s="146">
        <f>ROUND(I330*H330,2)</f>
        <v>0</v>
      </c>
      <c r="BL330" s="17" t="s">
        <v>224</v>
      </c>
      <c r="BM330" s="145" t="s">
        <v>643</v>
      </c>
    </row>
    <row r="331" spans="2:63" s="12" customFormat="1" ht="22.9" customHeight="1">
      <c r="B331" s="122"/>
      <c r="D331" s="123" t="s">
        <v>70</v>
      </c>
      <c r="E331" s="132" t="s">
        <v>644</v>
      </c>
      <c r="F331" s="132" t="s">
        <v>645</v>
      </c>
      <c r="H331" s="191"/>
      <c r="J331" s="133">
        <f>BK331</f>
        <v>0</v>
      </c>
      <c r="L331" s="122"/>
      <c r="M331" s="126"/>
      <c r="N331" s="127"/>
      <c r="O331" s="127"/>
      <c r="P331" s="128">
        <f>SUM(P332:P350)</f>
        <v>16.835488</v>
      </c>
      <c r="Q331" s="127"/>
      <c r="R331" s="128">
        <f>SUM(R332:R350)</f>
        <v>0.124458</v>
      </c>
      <c r="S331" s="127"/>
      <c r="T331" s="129">
        <f>SUM(T332:T350)</f>
        <v>0.009393</v>
      </c>
      <c r="AR331" s="123" t="s">
        <v>80</v>
      </c>
      <c r="AT331" s="130" t="s">
        <v>70</v>
      </c>
      <c r="AU331" s="130" t="s">
        <v>78</v>
      </c>
      <c r="AY331" s="123" t="s">
        <v>147</v>
      </c>
      <c r="BK331" s="131">
        <f>SUM(BK332:BK350)</f>
        <v>0</v>
      </c>
    </row>
    <row r="332" spans="1:65" s="2" customFormat="1" ht="14.45" customHeight="1">
      <c r="A332" s="26"/>
      <c r="B332" s="134"/>
      <c r="C332" s="135" t="s">
        <v>646</v>
      </c>
      <c r="D332" s="135" t="s">
        <v>149</v>
      </c>
      <c r="E332" s="136" t="s">
        <v>647</v>
      </c>
      <c r="F332" s="137" t="s">
        <v>648</v>
      </c>
      <c r="G332" s="138" t="s">
        <v>379</v>
      </c>
      <c r="H332" s="189">
        <v>8.7</v>
      </c>
      <c r="I332" s="139">
        <v>0</v>
      </c>
      <c r="J332" s="139">
        <f>ROUND(I332*H332,2)</f>
        <v>0</v>
      </c>
      <c r="K332" s="140"/>
      <c r="L332" s="27"/>
      <c r="M332" s="141" t="s">
        <v>1</v>
      </c>
      <c r="N332" s="142" t="s">
        <v>36</v>
      </c>
      <c r="O332" s="143">
        <v>0.08</v>
      </c>
      <c r="P332" s="143">
        <f>O332*H332</f>
        <v>0.696</v>
      </c>
      <c r="Q332" s="143">
        <v>0</v>
      </c>
      <c r="R332" s="143">
        <f>Q332*H332</f>
        <v>0</v>
      </c>
      <c r="S332" s="143">
        <v>0.00067</v>
      </c>
      <c r="T332" s="144">
        <f>S332*H332</f>
        <v>0.005829</v>
      </c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R332" s="145" t="s">
        <v>224</v>
      </c>
      <c r="AT332" s="145" t="s">
        <v>149</v>
      </c>
      <c r="AU332" s="145" t="s">
        <v>80</v>
      </c>
      <c r="AY332" s="17" t="s">
        <v>147</v>
      </c>
      <c r="BE332" s="146">
        <f>IF(N332="základní",J332,0)</f>
        <v>0</v>
      </c>
      <c r="BF332" s="146">
        <f>IF(N332="snížená",J332,0)</f>
        <v>0</v>
      </c>
      <c r="BG332" s="146">
        <f>IF(N332="zákl. přenesená",J332,0)</f>
        <v>0</v>
      </c>
      <c r="BH332" s="146">
        <f>IF(N332="sníž. přenesená",J332,0)</f>
        <v>0</v>
      </c>
      <c r="BI332" s="146">
        <f>IF(N332="nulová",J332,0)</f>
        <v>0</v>
      </c>
      <c r="BJ332" s="17" t="s">
        <v>78</v>
      </c>
      <c r="BK332" s="146">
        <f>ROUND(I332*H332,2)</f>
        <v>0</v>
      </c>
      <c r="BL332" s="17" t="s">
        <v>224</v>
      </c>
      <c r="BM332" s="145" t="s">
        <v>649</v>
      </c>
    </row>
    <row r="333" spans="2:51" s="13" customFormat="1" ht="12">
      <c r="B333" s="147"/>
      <c r="D333" s="148" t="s">
        <v>155</v>
      </c>
      <c r="E333" s="149" t="s">
        <v>1</v>
      </c>
      <c r="F333" s="150" t="s">
        <v>650</v>
      </c>
      <c r="H333" s="190">
        <v>8.7</v>
      </c>
      <c r="L333" s="147"/>
      <c r="M333" s="151"/>
      <c r="N333" s="152"/>
      <c r="O333" s="152"/>
      <c r="P333" s="152"/>
      <c r="Q333" s="152"/>
      <c r="R333" s="152"/>
      <c r="S333" s="152"/>
      <c r="T333" s="153"/>
      <c r="AT333" s="149" t="s">
        <v>155</v>
      </c>
      <c r="AU333" s="149" t="s">
        <v>80</v>
      </c>
      <c r="AV333" s="13" t="s">
        <v>80</v>
      </c>
      <c r="AW333" s="13" t="s">
        <v>28</v>
      </c>
      <c r="AX333" s="13" t="s">
        <v>78</v>
      </c>
      <c r="AY333" s="149" t="s">
        <v>147</v>
      </c>
    </row>
    <row r="334" spans="1:65" s="2" customFormat="1" ht="14.45" customHeight="1">
      <c r="A334" s="26"/>
      <c r="B334" s="134"/>
      <c r="C334" s="135" t="s">
        <v>651</v>
      </c>
      <c r="D334" s="135" t="s">
        <v>149</v>
      </c>
      <c r="E334" s="136" t="s">
        <v>652</v>
      </c>
      <c r="F334" s="137" t="s">
        <v>653</v>
      </c>
      <c r="G334" s="138" t="s">
        <v>152</v>
      </c>
      <c r="H334" s="189">
        <v>0.6</v>
      </c>
      <c r="I334" s="139">
        <v>0</v>
      </c>
      <c r="J334" s="139">
        <f>ROUND(I334*H334,2)</f>
        <v>0</v>
      </c>
      <c r="K334" s="140"/>
      <c r="L334" s="27"/>
      <c r="M334" s="141" t="s">
        <v>1</v>
      </c>
      <c r="N334" s="142" t="s">
        <v>36</v>
      </c>
      <c r="O334" s="143">
        <v>0.36</v>
      </c>
      <c r="P334" s="143">
        <f>O334*H334</f>
        <v>0.216</v>
      </c>
      <c r="Q334" s="143">
        <v>0</v>
      </c>
      <c r="R334" s="143">
        <f>Q334*H334</f>
        <v>0</v>
      </c>
      <c r="S334" s="143">
        <v>0.00594</v>
      </c>
      <c r="T334" s="144">
        <f>S334*H334</f>
        <v>0.003564</v>
      </c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R334" s="145" t="s">
        <v>224</v>
      </c>
      <c r="AT334" s="145" t="s">
        <v>149</v>
      </c>
      <c r="AU334" s="145" t="s">
        <v>80</v>
      </c>
      <c r="AY334" s="17" t="s">
        <v>147</v>
      </c>
      <c r="BE334" s="146">
        <f>IF(N334="základní",J334,0)</f>
        <v>0</v>
      </c>
      <c r="BF334" s="146">
        <f>IF(N334="snížená",J334,0)</f>
        <v>0</v>
      </c>
      <c r="BG334" s="146">
        <f>IF(N334="zákl. přenesená",J334,0)</f>
        <v>0</v>
      </c>
      <c r="BH334" s="146">
        <f>IF(N334="sníž. přenesená",J334,0)</f>
        <v>0</v>
      </c>
      <c r="BI334" s="146">
        <f>IF(N334="nulová",J334,0)</f>
        <v>0</v>
      </c>
      <c r="BJ334" s="17" t="s">
        <v>78</v>
      </c>
      <c r="BK334" s="146">
        <f>ROUND(I334*H334,2)</f>
        <v>0</v>
      </c>
      <c r="BL334" s="17" t="s">
        <v>224</v>
      </c>
      <c r="BM334" s="145" t="s">
        <v>654</v>
      </c>
    </row>
    <row r="335" spans="2:51" s="13" customFormat="1" ht="12">
      <c r="B335" s="147"/>
      <c r="D335" s="148" t="s">
        <v>155</v>
      </c>
      <c r="E335" s="149" t="s">
        <v>1</v>
      </c>
      <c r="F335" s="150" t="s">
        <v>655</v>
      </c>
      <c r="H335" s="190">
        <v>0.6</v>
      </c>
      <c r="L335" s="147"/>
      <c r="M335" s="151"/>
      <c r="N335" s="152"/>
      <c r="O335" s="152"/>
      <c r="P335" s="152"/>
      <c r="Q335" s="152"/>
      <c r="R335" s="152"/>
      <c r="S335" s="152"/>
      <c r="T335" s="153"/>
      <c r="AT335" s="149" t="s">
        <v>155</v>
      </c>
      <c r="AU335" s="149" t="s">
        <v>80</v>
      </c>
      <c r="AV335" s="13" t="s">
        <v>80</v>
      </c>
      <c r="AW335" s="13" t="s">
        <v>28</v>
      </c>
      <c r="AX335" s="13" t="s">
        <v>78</v>
      </c>
      <c r="AY335" s="149" t="s">
        <v>147</v>
      </c>
    </row>
    <row r="336" spans="1:65" s="2" customFormat="1" ht="24.2" customHeight="1">
      <c r="A336" s="26"/>
      <c r="B336" s="134"/>
      <c r="C336" s="135" t="s">
        <v>656</v>
      </c>
      <c r="D336" s="135" t="s">
        <v>149</v>
      </c>
      <c r="E336" s="136" t="s">
        <v>657</v>
      </c>
      <c r="F336" s="137" t="s">
        <v>658</v>
      </c>
      <c r="G336" s="138" t="s">
        <v>379</v>
      </c>
      <c r="H336" s="189">
        <v>9.6</v>
      </c>
      <c r="I336" s="139">
        <v>0</v>
      </c>
      <c r="J336" s="139">
        <f>ROUND(I336*H336,2)</f>
        <v>0</v>
      </c>
      <c r="K336" s="140"/>
      <c r="L336" s="27"/>
      <c r="M336" s="141" t="s">
        <v>1</v>
      </c>
      <c r="N336" s="142" t="s">
        <v>36</v>
      </c>
      <c r="O336" s="143">
        <v>0.305</v>
      </c>
      <c r="P336" s="143">
        <f>O336*H336</f>
        <v>2.928</v>
      </c>
      <c r="Q336" s="143">
        <v>0.00172</v>
      </c>
      <c r="R336" s="143">
        <f>Q336*H336</f>
        <v>0.016512</v>
      </c>
      <c r="S336" s="143">
        <v>0</v>
      </c>
      <c r="T336" s="144">
        <f>S336*H336</f>
        <v>0</v>
      </c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R336" s="145" t="s">
        <v>224</v>
      </c>
      <c r="AT336" s="145" t="s">
        <v>149</v>
      </c>
      <c r="AU336" s="145" t="s">
        <v>80</v>
      </c>
      <c r="AY336" s="17" t="s">
        <v>147</v>
      </c>
      <c r="BE336" s="146">
        <f>IF(N336="základní",J336,0)</f>
        <v>0</v>
      </c>
      <c r="BF336" s="146">
        <f>IF(N336="snížená",J336,0)</f>
        <v>0</v>
      </c>
      <c r="BG336" s="146">
        <f>IF(N336="zákl. přenesená",J336,0)</f>
        <v>0</v>
      </c>
      <c r="BH336" s="146">
        <f>IF(N336="sníž. přenesená",J336,0)</f>
        <v>0</v>
      </c>
      <c r="BI336" s="146">
        <f>IF(N336="nulová",J336,0)</f>
        <v>0</v>
      </c>
      <c r="BJ336" s="17" t="s">
        <v>78</v>
      </c>
      <c r="BK336" s="146">
        <f>ROUND(I336*H336,2)</f>
        <v>0</v>
      </c>
      <c r="BL336" s="17" t="s">
        <v>224</v>
      </c>
      <c r="BM336" s="145" t="s">
        <v>659</v>
      </c>
    </row>
    <row r="337" spans="2:51" s="13" customFormat="1" ht="12">
      <c r="B337" s="147"/>
      <c r="D337" s="148" t="s">
        <v>155</v>
      </c>
      <c r="E337" s="149" t="s">
        <v>1</v>
      </c>
      <c r="F337" s="150" t="s">
        <v>660</v>
      </c>
      <c r="H337" s="190">
        <v>4.4</v>
      </c>
      <c r="L337" s="147"/>
      <c r="M337" s="151"/>
      <c r="N337" s="152"/>
      <c r="O337" s="152"/>
      <c r="P337" s="152"/>
      <c r="Q337" s="152"/>
      <c r="R337" s="152"/>
      <c r="S337" s="152"/>
      <c r="T337" s="153"/>
      <c r="AT337" s="149" t="s">
        <v>155</v>
      </c>
      <c r="AU337" s="149" t="s">
        <v>80</v>
      </c>
      <c r="AV337" s="13" t="s">
        <v>80</v>
      </c>
      <c r="AW337" s="13" t="s">
        <v>28</v>
      </c>
      <c r="AX337" s="13" t="s">
        <v>71</v>
      </c>
      <c r="AY337" s="149" t="s">
        <v>147</v>
      </c>
    </row>
    <row r="338" spans="2:51" s="13" customFormat="1" ht="12">
      <c r="B338" s="147"/>
      <c r="D338" s="148" t="s">
        <v>155</v>
      </c>
      <c r="E338" s="149" t="s">
        <v>1</v>
      </c>
      <c r="F338" s="150" t="s">
        <v>661</v>
      </c>
      <c r="H338" s="190">
        <v>5.2</v>
      </c>
      <c r="L338" s="147"/>
      <c r="M338" s="151"/>
      <c r="N338" s="152"/>
      <c r="O338" s="152"/>
      <c r="P338" s="152"/>
      <c r="Q338" s="152"/>
      <c r="R338" s="152"/>
      <c r="S338" s="152"/>
      <c r="T338" s="153"/>
      <c r="AT338" s="149" t="s">
        <v>155</v>
      </c>
      <c r="AU338" s="149" t="s">
        <v>80</v>
      </c>
      <c r="AV338" s="13" t="s">
        <v>80</v>
      </c>
      <c r="AW338" s="13" t="s">
        <v>28</v>
      </c>
      <c r="AX338" s="13" t="s">
        <v>71</v>
      </c>
      <c r="AY338" s="149" t="s">
        <v>147</v>
      </c>
    </row>
    <row r="339" spans="2:51" s="15" customFormat="1" ht="12">
      <c r="B339" s="169"/>
      <c r="D339" s="148" t="s">
        <v>155</v>
      </c>
      <c r="E339" s="170" t="s">
        <v>1</v>
      </c>
      <c r="F339" s="171" t="s">
        <v>317</v>
      </c>
      <c r="H339" s="194">
        <v>9.6</v>
      </c>
      <c r="L339" s="169"/>
      <c r="M339" s="172"/>
      <c r="N339" s="173"/>
      <c r="O339" s="173"/>
      <c r="P339" s="173"/>
      <c r="Q339" s="173"/>
      <c r="R339" s="173"/>
      <c r="S339" s="173"/>
      <c r="T339" s="174"/>
      <c r="AT339" s="170" t="s">
        <v>155</v>
      </c>
      <c r="AU339" s="170" t="s">
        <v>80</v>
      </c>
      <c r="AV339" s="15" t="s">
        <v>153</v>
      </c>
      <c r="AW339" s="15" t="s">
        <v>28</v>
      </c>
      <c r="AX339" s="15" t="s">
        <v>78</v>
      </c>
      <c r="AY339" s="170" t="s">
        <v>147</v>
      </c>
    </row>
    <row r="340" spans="1:65" s="2" customFormat="1" ht="24.2" customHeight="1">
      <c r="A340" s="26"/>
      <c r="B340" s="134"/>
      <c r="C340" s="135" t="s">
        <v>662</v>
      </c>
      <c r="D340" s="135" t="s">
        <v>149</v>
      </c>
      <c r="E340" s="136" t="s">
        <v>663</v>
      </c>
      <c r="F340" s="137" t="s">
        <v>664</v>
      </c>
      <c r="G340" s="138" t="s">
        <v>152</v>
      </c>
      <c r="H340" s="189">
        <v>0.75</v>
      </c>
      <c r="I340" s="139">
        <v>0</v>
      </c>
      <c r="J340" s="139">
        <f>ROUND(I340*H340,2)</f>
        <v>0</v>
      </c>
      <c r="K340" s="140"/>
      <c r="L340" s="27"/>
      <c r="M340" s="141" t="s">
        <v>1</v>
      </c>
      <c r="N340" s="142" t="s">
        <v>36</v>
      </c>
      <c r="O340" s="143">
        <v>1.186</v>
      </c>
      <c r="P340" s="143">
        <f>O340*H340</f>
        <v>0.8895</v>
      </c>
      <c r="Q340" s="143">
        <v>0.0066</v>
      </c>
      <c r="R340" s="143">
        <f>Q340*H340</f>
        <v>0.0049499999999999995</v>
      </c>
      <c r="S340" s="143">
        <v>0</v>
      </c>
      <c r="T340" s="144">
        <f>S340*H340</f>
        <v>0</v>
      </c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R340" s="145" t="s">
        <v>224</v>
      </c>
      <c r="AT340" s="145" t="s">
        <v>149</v>
      </c>
      <c r="AU340" s="145" t="s">
        <v>80</v>
      </c>
      <c r="AY340" s="17" t="s">
        <v>147</v>
      </c>
      <c r="BE340" s="146">
        <f>IF(N340="základní",J340,0)</f>
        <v>0</v>
      </c>
      <c r="BF340" s="146">
        <f>IF(N340="snížená",J340,0)</f>
        <v>0</v>
      </c>
      <c r="BG340" s="146">
        <f>IF(N340="zákl. přenesená",J340,0)</f>
        <v>0</v>
      </c>
      <c r="BH340" s="146">
        <f>IF(N340="sníž. přenesená",J340,0)</f>
        <v>0</v>
      </c>
      <c r="BI340" s="146">
        <f>IF(N340="nulová",J340,0)</f>
        <v>0</v>
      </c>
      <c r="BJ340" s="17" t="s">
        <v>78</v>
      </c>
      <c r="BK340" s="146">
        <f>ROUND(I340*H340,2)</f>
        <v>0</v>
      </c>
      <c r="BL340" s="17" t="s">
        <v>224</v>
      </c>
      <c r="BM340" s="145" t="s">
        <v>665</v>
      </c>
    </row>
    <row r="341" spans="2:51" s="13" customFormat="1" ht="12">
      <c r="B341" s="147"/>
      <c r="D341" s="148" t="s">
        <v>155</v>
      </c>
      <c r="E341" s="149" t="s">
        <v>1</v>
      </c>
      <c r="F341" s="150" t="s">
        <v>666</v>
      </c>
      <c r="H341" s="190">
        <v>0.75</v>
      </c>
      <c r="L341" s="147"/>
      <c r="M341" s="151"/>
      <c r="N341" s="152"/>
      <c r="O341" s="152"/>
      <c r="P341" s="152"/>
      <c r="Q341" s="152"/>
      <c r="R341" s="152"/>
      <c r="S341" s="152"/>
      <c r="T341" s="153"/>
      <c r="AT341" s="149" t="s">
        <v>155</v>
      </c>
      <c r="AU341" s="149" t="s">
        <v>80</v>
      </c>
      <c r="AV341" s="13" t="s">
        <v>80</v>
      </c>
      <c r="AW341" s="13" t="s">
        <v>28</v>
      </c>
      <c r="AX341" s="13" t="s">
        <v>78</v>
      </c>
      <c r="AY341" s="149" t="s">
        <v>147</v>
      </c>
    </row>
    <row r="342" spans="1:65" s="2" customFormat="1" ht="24.2" customHeight="1">
      <c r="A342" s="26"/>
      <c r="B342" s="134"/>
      <c r="C342" s="135" t="s">
        <v>667</v>
      </c>
      <c r="D342" s="135" t="s">
        <v>149</v>
      </c>
      <c r="E342" s="136" t="s">
        <v>668</v>
      </c>
      <c r="F342" s="137" t="s">
        <v>669</v>
      </c>
      <c r="G342" s="138" t="s">
        <v>379</v>
      </c>
      <c r="H342" s="189">
        <v>15</v>
      </c>
      <c r="I342" s="139">
        <v>0</v>
      </c>
      <c r="J342" s="139">
        <f>ROUND(I342*H342,2)</f>
        <v>0</v>
      </c>
      <c r="K342" s="140"/>
      <c r="L342" s="27"/>
      <c r="M342" s="141" t="s">
        <v>1</v>
      </c>
      <c r="N342" s="142" t="s">
        <v>36</v>
      </c>
      <c r="O342" s="143">
        <v>0.331</v>
      </c>
      <c r="P342" s="143">
        <f>O342*H342</f>
        <v>4.965</v>
      </c>
      <c r="Q342" s="143">
        <v>0.00222</v>
      </c>
      <c r="R342" s="143">
        <f>Q342*H342</f>
        <v>0.0333</v>
      </c>
      <c r="S342" s="143">
        <v>0</v>
      </c>
      <c r="T342" s="144">
        <f>S342*H342</f>
        <v>0</v>
      </c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R342" s="145" t="s">
        <v>224</v>
      </c>
      <c r="AT342" s="145" t="s">
        <v>149</v>
      </c>
      <c r="AU342" s="145" t="s">
        <v>80</v>
      </c>
      <c r="AY342" s="17" t="s">
        <v>147</v>
      </c>
      <c r="BE342" s="146">
        <f>IF(N342="základní",J342,0)</f>
        <v>0</v>
      </c>
      <c r="BF342" s="146">
        <f>IF(N342="snížená",J342,0)</f>
        <v>0</v>
      </c>
      <c r="BG342" s="146">
        <f>IF(N342="zákl. přenesená",J342,0)</f>
        <v>0</v>
      </c>
      <c r="BH342" s="146">
        <f>IF(N342="sníž. přenesená",J342,0)</f>
        <v>0</v>
      </c>
      <c r="BI342" s="146">
        <f>IF(N342="nulová",J342,0)</f>
        <v>0</v>
      </c>
      <c r="BJ342" s="17" t="s">
        <v>78</v>
      </c>
      <c r="BK342" s="146">
        <f>ROUND(I342*H342,2)</f>
        <v>0</v>
      </c>
      <c r="BL342" s="17" t="s">
        <v>224</v>
      </c>
      <c r="BM342" s="145" t="s">
        <v>670</v>
      </c>
    </row>
    <row r="343" spans="2:51" s="13" customFormat="1" ht="12">
      <c r="B343" s="147"/>
      <c r="D343" s="148" t="s">
        <v>155</v>
      </c>
      <c r="E343" s="149" t="s">
        <v>1</v>
      </c>
      <c r="F343" s="150" t="s">
        <v>671</v>
      </c>
      <c r="H343" s="190">
        <v>0.9</v>
      </c>
      <c r="L343" s="147"/>
      <c r="M343" s="151"/>
      <c r="N343" s="152"/>
      <c r="O343" s="152"/>
      <c r="P343" s="152"/>
      <c r="Q343" s="152"/>
      <c r="R343" s="152"/>
      <c r="S343" s="152"/>
      <c r="T343" s="153"/>
      <c r="AT343" s="149" t="s">
        <v>155</v>
      </c>
      <c r="AU343" s="149" t="s">
        <v>80</v>
      </c>
      <c r="AV343" s="13" t="s">
        <v>80</v>
      </c>
      <c r="AW343" s="13" t="s">
        <v>28</v>
      </c>
      <c r="AX343" s="13" t="s">
        <v>71</v>
      </c>
      <c r="AY343" s="149" t="s">
        <v>147</v>
      </c>
    </row>
    <row r="344" spans="2:51" s="13" customFormat="1" ht="12">
      <c r="B344" s="147"/>
      <c r="D344" s="148" t="s">
        <v>155</v>
      </c>
      <c r="E344" s="149" t="s">
        <v>1</v>
      </c>
      <c r="F344" s="150" t="s">
        <v>672</v>
      </c>
      <c r="H344" s="190">
        <v>2.1</v>
      </c>
      <c r="L344" s="147"/>
      <c r="M344" s="151"/>
      <c r="N344" s="152"/>
      <c r="O344" s="152"/>
      <c r="P344" s="152"/>
      <c r="Q344" s="152"/>
      <c r="R344" s="152"/>
      <c r="S344" s="152"/>
      <c r="T344" s="153"/>
      <c r="AT344" s="149" t="s">
        <v>155</v>
      </c>
      <c r="AU344" s="149" t="s">
        <v>80</v>
      </c>
      <c r="AV344" s="13" t="s">
        <v>80</v>
      </c>
      <c r="AW344" s="13" t="s">
        <v>28</v>
      </c>
      <c r="AX344" s="13" t="s">
        <v>71</v>
      </c>
      <c r="AY344" s="149" t="s">
        <v>147</v>
      </c>
    </row>
    <row r="345" spans="2:51" s="13" customFormat="1" ht="12">
      <c r="B345" s="147"/>
      <c r="D345" s="148" t="s">
        <v>155</v>
      </c>
      <c r="E345" s="149" t="s">
        <v>1</v>
      </c>
      <c r="F345" s="150" t="s">
        <v>673</v>
      </c>
      <c r="H345" s="190">
        <v>12</v>
      </c>
      <c r="L345" s="147"/>
      <c r="M345" s="151"/>
      <c r="N345" s="152"/>
      <c r="O345" s="152"/>
      <c r="P345" s="152"/>
      <c r="Q345" s="152"/>
      <c r="R345" s="152"/>
      <c r="S345" s="152"/>
      <c r="T345" s="153"/>
      <c r="AT345" s="149" t="s">
        <v>155</v>
      </c>
      <c r="AU345" s="149" t="s">
        <v>80</v>
      </c>
      <c r="AV345" s="13" t="s">
        <v>80</v>
      </c>
      <c r="AW345" s="13" t="s">
        <v>28</v>
      </c>
      <c r="AX345" s="13" t="s">
        <v>71</v>
      </c>
      <c r="AY345" s="149" t="s">
        <v>147</v>
      </c>
    </row>
    <row r="346" spans="2:51" s="15" customFormat="1" ht="12">
      <c r="B346" s="169"/>
      <c r="D346" s="148" t="s">
        <v>155</v>
      </c>
      <c r="E346" s="170" t="s">
        <v>1</v>
      </c>
      <c r="F346" s="171" t="s">
        <v>317</v>
      </c>
      <c r="H346" s="194">
        <v>15</v>
      </c>
      <c r="L346" s="169"/>
      <c r="M346" s="172"/>
      <c r="N346" s="173"/>
      <c r="O346" s="173"/>
      <c r="P346" s="173"/>
      <c r="Q346" s="173"/>
      <c r="R346" s="173"/>
      <c r="S346" s="173"/>
      <c r="T346" s="174"/>
      <c r="AT346" s="170" t="s">
        <v>155</v>
      </c>
      <c r="AU346" s="170" t="s">
        <v>80</v>
      </c>
      <c r="AV346" s="15" t="s">
        <v>153</v>
      </c>
      <c r="AW346" s="15" t="s">
        <v>28</v>
      </c>
      <c r="AX346" s="15" t="s">
        <v>78</v>
      </c>
      <c r="AY346" s="170" t="s">
        <v>147</v>
      </c>
    </row>
    <row r="347" spans="1:65" s="2" customFormat="1" ht="24.2" customHeight="1">
      <c r="A347" s="26"/>
      <c r="B347" s="134"/>
      <c r="C347" s="135" t="s">
        <v>674</v>
      </c>
      <c r="D347" s="135" t="s">
        <v>149</v>
      </c>
      <c r="E347" s="136" t="s">
        <v>675</v>
      </c>
      <c r="F347" s="137" t="s">
        <v>676</v>
      </c>
      <c r="G347" s="138" t="s">
        <v>269</v>
      </c>
      <c r="H347" s="189">
        <v>14</v>
      </c>
      <c r="I347" s="139">
        <v>0</v>
      </c>
      <c r="J347" s="139">
        <f>ROUND(I347*H347,2)</f>
        <v>0</v>
      </c>
      <c r="K347" s="140"/>
      <c r="L347" s="27"/>
      <c r="M347" s="141" t="s">
        <v>1</v>
      </c>
      <c r="N347" s="142" t="s">
        <v>36</v>
      </c>
      <c r="O347" s="143">
        <v>0.14</v>
      </c>
      <c r="P347" s="143">
        <f>O347*H347</f>
        <v>1.9600000000000002</v>
      </c>
      <c r="Q347" s="143">
        <v>0</v>
      </c>
      <c r="R347" s="143">
        <f>Q347*H347</f>
        <v>0</v>
      </c>
      <c r="S347" s="143">
        <v>0</v>
      </c>
      <c r="T347" s="144">
        <f>S347*H347</f>
        <v>0</v>
      </c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R347" s="145" t="s">
        <v>224</v>
      </c>
      <c r="AT347" s="145" t="s">
        <v>149</v>
      </c>
      <c r="AU347" s="145" t="s">
        <v>80</v>
      </c>
      <c r="AY347" s="17" t="s">
        <v>147</v>
      </c>
      <c r="BE347" s="146">
        <f>IF(N347="základní",J347,0)</f>
        <v>0</v>
      </c>
      <c r="BF347" s="146">
        <f>IF(N347="snížená",J347,0)</f>
        <v>0</v>
      </c>
      <c r="BG347" s="146">
        <f>IF(N347="zákl. přenesená",J347,0)</f>
        <v>0</v>
      </c>
      <c r="BH347" s="146">
        <f>IF(N347="sníž. přenesená",J347,0)</f>
        <v>0</v>
      </c>
      <c r="BI347" s="146">
        <f>IF(N347="nulová",J347,0)</f>
        <v>0</v>
      </c>
      <c r="BJ347" s="17" t="s">
        <v>78</v>
      </c>
      <c r="BK347" s="146">
        <f>ROUND(I347*H347,2)</f>
        <v>0</v>
      </c>
      <c r="BL347" s="17" t="s">
        <v>224</v>
      </c>
      <c r="BM347" s="145" t="s">
        <v>677</v>
      </c>
    </row>
    <row r="348" spans="1:65" s="2" customFormat="1" ht="24.2" customHeight="1">
      <c r="A348" s="26"/>
      <c r="B348" s="134"/>
      <c r="C348" s="135" t="s">
        <v>678</v>
      </c>
      <c r="D348" s="135" t="s">
        <v>149</v>
      </c>
      <c r="E348" s="136" t="s">
        <v>679</v>
      </c>
      <c r="F348" s="137" t="s">
        <v>680</v>
      </c>
      <c r="G348" s="138" t="s">
        <v>379</v>
      </c>
      <c r="H348" s="189">
        <v>13.2</v>
      </c>
      <c r="I348" s="139">
        <v>0</v>
      </c>
      <c r="J348" s="139">
        <f>ROUND(I348*H348,2)</f>
        <v>0</v>
      </c>
      <c r="K348" s="140"/>
      <c r="L348" s="27"/>
      <c r="M348" s="141" t="s">
        <v>1</v>
      </c>
      <c r="N348" s="142" t="s">
        <v>36</v>
      </c>
      <c r="O348" s="143">
        <v>0.348</v>
      </c>
      <c r="P348" s="143">
        <f>O348*H348</f>
        <v>4.5935999999999995</v>
      </c>
      <c r="Q348" s="143">
        <v>0.00528</v>
      </c>
      <c r="R348" s="143">
        <f>Q348*H348</f>
        <v>0.069696</v>
      </c>
      <c r="S348" s="143">
        <v>0</v>
      </c>
      <c r="T348" s="144">
        <f>S348*H348</f>
        <v>0</v>
      </c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R348" s="145" t="s">
        <v>224</v>
      </c>
      <c r="AT348" s="145" t="s">
        <v>149</v>
      </c>
      <c r="AU348" s="145" t="s">
        <v>80</v>
      </c>
      <c r="AY348" s="17" t="s">
        <v>147</v>
      </c>
      <c r="BE348" s="146">
        <f>IF(N348="základní",J348,0)</f>
        <v>0</v>
      </c>
      <c r="BF348" s="146">
        <f>IF(N348="snížená",J348,0)</f>
        <v>0</v>
      </c>
      <c r="BG348" s="146">
        <f>IF(N348="zákl. přenesená",J348,0)</f>
        <v>0</v>
      </c>
      <c r="BH348" s="146">
        <f>IF(N348="sníž. přenesená",J348,0)</f>
        <v>0</v>
      </c>
      <c r="BI348" s="146">
        <f>IF(N348="nulová",J348,0)</f>
        <v>0</v>
      </c>
      <c r="BJ348" s="17" t="s">
        <v>78</v>
      </c>
      <c r="BK348" s="146">
        <f>ROUND(I348*H348,2)</f>
        <v>0</v>
      </c>
      <c r="BL348" s="17" t="s">
        <v>224</v>
      </c>
      <c r="BM348" s="145" t="s">
        <v>681</v>
      </c>
    </row>
    <row r="349" spans="2:51" s="13" customFormat="1" ht="12">
      <c r="B349" s="147"/>
      <c r="D349" s="148" t="s">
        <v>155</v>
      </c>
      <c r="E349" s="149" t="s">
        <v>1</v>
      </c>
      <c r="F349" s="150" t="s">
        <v>682</v>
      </c>
      <c r="H349" s="190">
        <v>13.2</v>
      </c>
      <c r="L349" s="147"/>
      <c r="M349" s="151"/>
      <c r="N349" s="152"/>
      <c r="O349" s="152"/>
      <c r="P349" s="152"/>
      <c r="Q349" s="152"/>
      <c r="R349" s="152"/>
      <c r="S349" s="152"/>
      <c r="T349" s="153"/>
      <c r="AT349" s="149" t="s">
        <v>155</v>
      </c>
      <c r="AU349" s="149" t="s">
        <v>80</v>
      </c>
      <c r="AV349" s="13" t="s">
        <v>80</v>
      </c>
      <c r="AW349" s="13" t="s">
        <v>28</v>
      </c>
      <c r="AX349" s="13" t="s">
        <v>78</v>
      </c>
      <c r="AY349" s="149" t="s">
        <v>147</v>
      </c>
    </row>
    <row r="350" spans="1:65" s="2" customFormat="1" ht="24.2" customHeight="1">
      <c r="A350" s="26"/>
      <c r="B350" s="134"/>
      <c r="C350" s="135" t="s">
        <v>683</v>
      </c>
      <c r="D350" s="135" t="s">
        <v>149</v>
      </c>
      <c r="E350" s="136" t="s">
        <v>684</v>
      </c>
      <c r="F350" s="137" t="s">
        <v>685</v>
      </c>
      <c r="G350" s="138" t="s">
        <v>168</v>
      </c>
      <c r="H350" s="189">
        <v>0.124</v>
      </c>
      <c r="I350" s="139">
        <v>0</v>
      </c>
      <c r="J350" s="139">
        <f>ROUND(I350*H350,2)</f>
        <v>0</v>
      </c>
      <c r="K350" s="140"/>
      <c r="L350" s="27"/>
      <c r="M350" s="141" t="s">
        <v>1</v>
      </c>
      <c r="N350" s="142" t="s">
        <v>36</v>
      </c>
      <c r="O350" s="143">
        <v>4.737</v>
      </c>
      <c r="P350" s="143">
        <f>O350*H350</f>
        <v>0.587388</v>
      </c>
      <c r="Q350" s="143">
        <v>0</v>
      </c>
      <c r="R350" s="143">
        <f>Q350*H350</f>
        <v>0</v>
      </c>
      <c r="S350" s="143">
        <v>0</v>
      </c>
      <c r="T350" s="144">
        <f>S350*H350</f>
        <v>0</v>
      </c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R350" s="145" t="s">
        <v>224</v>
      </c>
      <c r="AT350" s="145" t="s">
        <v>149</v>
      </c>
      <c r="AU350" s="145" t="s">
        <v>80</v>
      </c>
      <c r="AY350" s="17" t="s">
        <v>147</v>
      </c>
      <c r="BE350" s="146">
        <f>IF(N350="základní",J350,0)</f>
        <v>0</v>
      </c>
      <c r="BF350" s="146">
        <f>IF(N350="snížená",J350,0)</f>
        <v>0</v>
      </c>
      <c r="BG350" s="146">
        <f>IF(N350="zákl. přenesená",J350,0)</f>
        <v>0</v>
      </c>
      <c r="BH350" s="146">
        <f>IF(N350="sníž. přenesená",J350,0)</f>
        <v>0</v>
      </c>
      <c r="BI350" s="146">
        <f>IF(N350="nulová",J350,0)</f>
        <v>0</v>
      </c>
      <c r="BJ350" s="17" t="s">
        <v>78</v>
      </c>
      <c r="BK350" s="146">
        <f>ROUND(I350*H350,2)</f>
        <v>0</v>
      </c>
      <c r="BL350" s="17" t="s">
        <v>224</v>
      </c>
      <c r="BM350" s="145" t="s">
        <v>686</v>
      </c>
    </row>
    <row r="351" spans="2:63" s="12" customFormat="1" ht="22.9" customHeight="1">
      <c r="B351" s="122"/>
      <c r="D351" s="123" t="s">
        <v>70</v>
      </c>
      <c r="E351" s="132" t="s">
        <v>687</v>
      </c>
      <c r="F351" s="132" t="s">
        <v>688</v>
      </c>
      <c r="H351" s="191"/>
      <c r="J351" s="133">
        <f>BK351</f>
        <v>0</v>
      </c>
      <c r="L351" s="122"/>
      <c r="M351" s="126"/>
      <c r="N351" s="127"/>
      <c r="O351" s="127"/>
      <c r="P351" s="128">
        <f>SUM(P352:P398)</f>
        <v>66.58058</v>
      </c>
      <c r="Q351" s="127"/>
      <c r="R351" s="128">
        <f>SUM(R352:R398)</f>
        <v>0.936187</v>
      </c>
      <c r="S351" s="127"/>
      <c r="T351" s="129">
        <f>SUM(T352:T398)</f>
        <v>0</v>
      </c>
      <c r="AR351" s="123" t="s">
        <v>80</v>
      </c>
      <c r="AT351" s="130" t="s">
        <v>70</v>
      </c>
      <c r="AU351" s="130" t="s">
        <v>78</v>
      </c>
      <c r="AY351" s="123" t="s">
        <v>147</v>
      </c>
      <c r="BK351" s="131">
        <f>SUM(BK352:BK398)</f>
        <v>0</v>
      </c>
    </row>
    <row r="352" spans="1:65" s="2" customFormat="1" ht="24.2" customHeight="1">
      <c r="A352" s="26"/>
      <c r="B352" s="134"/>
      <c r="C352" s="135" t="s">
        <v>689</v>
      </c>
      <c r="D352" s="135" t="s">
        <v>149</v>
      </c>
      <c r="E352" s="136" t="s">
        <v>690</v>
      </c>
      <c r="F352" s="137" t="s">
        <v>691</v>
      </c>
      <c r="G352" s="138" t="s">
        <v>152</v>
      </c>
      <c r="H352" s="189">
        <v>25.38</v>
      </c>
      <c r="I352" s="139">
        <v>0</v>
      </c>
      <c r="J352" s="139">
        <f>ROUND(I352*H352,2)</f>
        <v>0</v>
      </c>
      <c r="K352" s="140"/>
      <c r="L352" s="27"/>
      <c r="M352" s="141" t="s">
        <v>1</v>
      </c>
      <c r="N352" s="142" t="s">
        <v>36</v>
      </c>
      <c r="O352" s="143">
        <v>1.585</v>
      </c>
      <c r="P352" s="143">
        <f>O352*H352</f>
        <v>40.2273</v>
      </c>
      <c r="Q352" s="143">
        <v>0.00026</v>
      </c>
      <c r="R352" s="143">
        <f>Q352*H352</f>
        <v>0.006598799999999999</v>
      </c>
      <c r="S352" s="143">
        <v>0</v>
      </c>
      <c r="T352" s="144">
        <f>S352*H352</f>
        <v>0</v>
      </c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R352" s="145" t="s">
        <v>224</v>
      </c>
      <c r="AT352" s="145" t="s">
        <v>149</v>
      </c>
      <c r="AU352" s="145" t="s">
        <v>80</v>
      </c>
      <c r="AY352" s="17" t="s">
        <v>147</v>
      </c>
      <c r="BE352" s="146">
        <f>IF(N352="základní",J352,0)</f>
        <v>0</v>
      </c>
      <c r="BF352" s="146">
        <f>IF(N352="snížená",J352,0)</f>
        <v>0</v>
      </c>
      <c r="BG352" s="146">
        <f>IF(N352="zákl. přenesená",J352,0)</f>
        <v>0</v>
      </c>
      <c r="BH352" s="146">
        <f>IF(N352="sníž. přenesená",J352,0)</f>
        <v>0</v>
      </c>
      <c r="BI352" s="146">
        <f>IF(N352="nulová",J352,0)</f>
        <v>0</v>
      </c>
      <c r="BJ352" s="17" t="s">
        <v>78</v>
      </c>
      <c r="BK352" s="146">
        <f>ROUND(I352*H352,2)</f>
        <v>0</v>
      </c>
      <c r="BL352" s="17" t="s">
        <v>224</v>
      </c>
      <c r="BM352" s="145" t="s">
        <v>692</v>
      </c>
    </row>
    <row r="353" spans="2:51" s="13" customFormat="1" ht="12">
      <c r="B353" s="147"/>
      <c r="D353" s="148" t="s">
        <v>155</v>
      </c>
      <c r="E353" s="149" t="s">
        <v>1</v>
      </c>
      <c r="F353" s="150" t="s">
        <v>693</v>
      </c>
      <c r="H353" s="190">
        <v>3.78</v>
      </c>
      <c r="L353" s="147"/>
      <c r="M353" s="151"/>
      <c r="N353" s="152"/>
      <c r="O353" s="152"/>
      <c r="P353" s="152"/>
      <c r="Q353" s="152"/>
      <c r="R353" s="152"/>
      <c r="S353" s="152"/>
      <c r="T353" s="153"/>
      <c r="AT353" s="149" t="s">
        <v>155</v>
      </c>
      <c r="AU353" s="149" t="s">
        <v>80</v>
      </c>
      <c r="AV353" s="13" t="s">
        <v>80</v>
      </c>
      <c r="AW353" s="13" t="s">
        <v>28</v>
      </c>
      <c r="AX353" s="13" t="s">
        <v>71</v>
      </c>
      <c r="AY353" s="149" t="s">
        <v>147</v>
      </c>
    </row>
    <row r="354" spans="2:51" s="13" customFormat="1" ht="12">
      <c r="B354" s="147"/>
      <c r="D354" s="148" t="s">
        <v>155</v>
      </c>
      <c r="E354" s="149" t="s">
        <v>1</v>
      </c>
      <c r="F354" s="150" t="s">
        <v>694</v>
      </c>
      <c r="H354" s="190">
        <v>21.6</v>
      </c>
      <c r="L354" s="147"/>
      <c r="M354" s="151"/>
      <c r="N354" s="152"/>
      <c r="O354" s="152"/>
      <c r="P354" s="152"/>
      <c r="Q354" s="152"/>
      <c r="R354" s="152"/>
      <c r="S354" s="152"/>
      <c r="T354" s="153"/>
      <c r="AT354" s="149" t="s">
        <v>155</v>
      </c>
      <c r="AU354" s="149" t="s">
        <v>80</v>
      </c>
      <c r="AV354" s="13" t="s">
        <v>80</v>
      </c>
      <c r="AW354" s="13" t="s">
        <v>28</v>
      </c>
      <c r="AX354" s="13" t="s">
        <v>71</v>
      </c>
      <c r="AY354" s="149" t="s">
        <v>147</v>
      </c>
    </row>
    <row r="355" spans="2:51" s="15" customFormat="1" ht="12">
      <c r="B355" s="169"/>
      <c r="D355" s="148" t="s">
        <v>155</v>
      </c>
      <c r="E355" s="170" t="s">
        <v>1</v>
      </c>
      <c r="F355" s="171" t="s">
        <v>317</v>
      </c>
      <c r="H355" s="194">
        <v>25.38</v>
      </c>
      <c r="L355" s="169"/>
      <c r="M355" s="172"/>
      <c r="N355" s="173"/>
      <c r="O355" s="173"/>
      <c r="P355" s="173"/>
      <c r="Q355" s="173"/>
      <c r="R355" s="173"/>
      <c r="S355" s="173"/>
      <c r="T355" s="174"/>
      <c r="AT355" s="170" t="s">
        <v>155</v>
      </c>
      <c r="AU355" s="170" t="s">
        <v>80</v>
      </c>
      <c r="AV355" s="15" t="s">
        <v>153</v>
      </c>
      <c r="AW355" s="15" t="s">
        <v>28</v>
      </c>
      <c r="AX355" s="15" t="s">
        <v>78</v>
      </c>
      <c r="AY355" s="170" t="s">
        <v>147</v>
      </c>
    </row>
    <row r="356" spans="1:65" s="2" customFormat="1" ht="24.2" customHeight="1">
      <c r="A356" s="26"/>
      <c r="B356" s="134"/>
      <c r="C356" s="154" t="s">
        <v>695</v>
      </c>
      <c r="D356" s="154" t="s">
        <v>191</v>
      </c>
      <c r="E356" s="155" t="s">
        <v>696</v>
      </c>
      <c r="F356" s="156" t="s">
        <v>697</v>
      </c>
      <c r="G356" s="157" t="s">
        <v>152</v>
      </c>
      <c r="H356" s="192">
        <v>25.38</v>
      </c>
      <c r="I356" s="158">
        <v>0</v>
      </c>
      <c r="J356" s="158">
        <f>ROUND(I356*H356,2)</f>
        <v>0</v>
      </c>
      <c r="K356" s="159"/>
      <c r="L356" s="160"/>
      <c r="M356" s="161" t="s">
        <v>1</v>
      </c>
      <c r="N356" s="162" t="s">
        <v>36</v>
      </c>
      <c r="O356" s="143">
        <v>0</v>
      </c>
      <c r="P356" s="143">
        <f>O356*H356</f>
        <v>0</v>
      </c>
      <c r="Q356" s="143">
        <v>0.0287</v>
      </c>
      <c r="R356" s="143">
        <f>Q356*H356</f>
        <v>0.728406</v>
      </c>
      <c r="S356" s="143">
        <v>0</v>
      </c>
      <c r="T356" s="144">
        <f>S356*H356</f>
        <v>0</v>
      </c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R356" s="145" t="s">
        <v>297</v>
      </c>
      <c r="AT356" s="145" t="s">
        <v>191</v>
      </c>
      <c r="AU356" s="145" t="s">
        <v>80</v>
      </c>
      <c r="AY356" s="17" t="s">
        <v>147</v>
      </c>
      <c r="BE356" s="146">
        <f>IF(N356="základní",J356,0)</f>
        <v>0</v>
      </c>
      <c r="BF356" s="146">
        <f>IF(N356="snížená",J356,0)</f>
        <v>0</v>
      </c>
      <c r="BG356" s="146">
        <f>IF(N356="zákl. přenesená",J356,0)</f>
        <v>0</v>
      </c>
      <c r="BH356" s="146">
        <f>IF(N356="sníž. přenesená",J356,0)</f>
        <v>0</v>
      </c>
      <c r="BI356" s="146">
        <f>IF(N356="nulová",J356,0)</f>
        <v>0</v>
      </c>
      <c r="BJ356" s="17" t="s">
        <v>78</v>
      </c>
      <c r="BK356" s="146">
        <f>ROUND(I356*H356,2)</f>
        <v>0</v>
      </c>
      <c r="BL356" s="17" t="s">
        <v>224</v>
      </c>
      <c r="BM356" s="145" t="s">
        <v>698</v>
      </c>
    </row>
    <row r="357" spans="1:65" s="2" customFormat="1" ht="24.2" customHeight="1">
      <c r="A357" s="26"/>
      <c r="B357" s="134"/>
      <c r="C357" s="135" t="s">
        <v>699</v>
      </c>
      <c r="D357" s="135" t="s">
        <v>149</v>
      </c>
      <c r="E357" s="136" t="s">
        <v>700</v>
      </c>
      <c r="F357" s="137" t="s">
        <v>701</v>
      </c>
      <c r="G357" s="138" t="s">
        <v>269</v>
      </c>
      <c r="H357" s="189">
        <v>1</v>
      </c>
      <c r="I357" s="139">
        <v>0</v>
      </c>
      <c r="J357" s="139">
        <f>ROUND(I357*H357,2)</f>
        <v>0</v>
      </c>
      <c r="K357" s="140"/>
      <c r="L357" s="27"/>
      <c r="M357" s="141" t="s">
        <v>1</v>
      </c>
      <c r="N357" s="142" t="s">
        <v>36</v>
      </c>
      <c r="O357" s="143">
        <v>1.559</v>
      </c>
      <c r="P357" s="143">
        <f>O357*H357</f>
        <v>1.559</v>
      </c>
      <c r="Q357" s="143">
        <v>0.00027</v>
      </c>
      <c r="R357" s="143">
        <f>Q357*H357</f>
        <v>0.00027</v>
      </c>
      <c r="S357" s="143">
        <v>0</v>
      </c>
      <c r="T357" s="144">
        <f>S357*H357</f>
        <v>0</v>
      </c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R357" s="145" t="s">
        <v>224</v>
      </c>
      <c r="AT357" s="145" t="s">
        <v>149</v>
      </c>
      <c r="AU357" s="145" t="s">
        <v>80</v>
      </c>
      <c r="AY357" s="17" t="s">
        <v>147</v>
      </c>
      <c r="BE357" s="146">
        <f>IF(N357="základní",J357,0)</f>
        <v>0</v>
      </c>
      <c r="BF357" s="146">
        <f>IF(N357="snížená",J357,0)</f>
        <v>0</v>
      </c>
      <c r="BG357" s="146">
        <f>IF(N357="zákl. přenesená",J357,0)</f>
        <v>0</v>
      </c>
      <c r="BH357" s="146">
        <f>IF(N357="sníž. přenesená",J357,0)</f>
        <v>0</v>
      </c>
      <c r="BI357" s="146">
        <f>IF(N357="nulová",J357,0)</f>
        <v>0</v>
      </c>
      <c r="BJ357" s="17" t="s">
        <v>78</v>
      </c>
      <c r="BK357" s="146">
        <f>ROUND(I357*H357,2)</f>
        <v>0</v>
      </c>
      <c r="BL357" s="17" t="s">
        <v>224</v>
      </c>
      <c r="BM357" s="145" t="s">
        <v>702</v>
      </c>
    </row>
    <row r="358" spans="2:51" s="13" customFormat="1" ht="12">
      <c r="B358" s="147"/>
      <c r="D358" s="148" t="s">
        <v>155</v>
      </c>
      <c r="E358" s="149" t="s">
        <v>1</v>
      </c>
      <c r="F358" s="150" t="s">
        <v>703</v>
      </c>
      <c r="H358" s="190">
        <v>1</v>
      </c>
      <c r="L358" s="147"/>
      <c r="M358" s="151"/>
      <c r="N358" s="152"/>
      <c r="O358" s="152"/>
      <c r="P358" s="152"/>
      <c r="Q358" s="152"/>
      <c r="R358" s="152"/>
      <c r="S358" s="152"/>
      <c r="T358" s="153"/>
      <c r="AT358" s="149" t="s">
        <v>155</v>
      </c>
      <c r="AU358" s="149" t="s">
        <v>80</v>
      </c>
      <c r="AV358" s="13" t="s">
        <v>80</v>
      </c>
      <c r="AW358" s="13" t="s">
        <v>28</v>
      </c>
      <c r="AX358" s="13" t="s">
        <v>78</v>
      </c>
      <c r="AY358" s="149" t="s">
        <v>147</v>
      </c>
    </row>
    <row r="359" spans="1:65" s="2" customFormat="1" ht="24.2" customHeight="1">
      <c r="A359" s="26"/>
      <c r="B359" s="134"/>
      <c r="C359" s="154" t="s">
        <v>704</v>
      </c>
      <c r="D359" s="154" t="s">
        <v>191</v>
      </c>
      <c r="E359" s="155" t="s">
        <v>705</v>
      </c>
      <c r="F359" s="156" t="s">
        <v>706</v>
      </c>
      <c r="G359" s="157" t="s">
        <v>152</v>
      </c>
      <c r="H359" s="192">
        <v>0.54</v>
      </c>
      <c r="I359" s="158">
        <v>0</v>
      </c>
      <c r="J359" s="158">
        <f>ROUND(I359*H359,2)</f>
        <v>0</v>
      </c>
      <c r="K359" s="159"/>
      <c r="L359" s="160"/>
      <c r="M359" s="161" t="s">
        <v>1</v>
      </c>
      <c r="N359" s="162" t="s">
        <v>36</v>
      </c>
      <c r="O359" s="143">
        <v>0</v>
      </c>
      <c r="P359" s="143">
        <f>O359*H359</f>
        <v>0</v>
      </c>
      <c r="Q359" s="143">
        <v>0.03472</v>
      </c>
      <c r="R359" s="143">
        <f>Q359*H359</f>
        <v>0.018748800000000003</v>
      </c>
      <c r="S359" s="143">
        <v>0</v>
      </c>
      <c r="T359" s="144">
        <f>S359*H359</f>
        <v>0</v>
      </c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R359" s="145" t="s">
        <v>297</v>
      </c>
      <c r="AT359" s="145" t="s">
        <v>191</v>
      </c>
      <c r="AU359" s="145" t="s">
        <v>80</v>
      </c>
      <c r="AY359" s="17" t="s">
        <v>147</v>
      </c>
      <c r="BE359" s="146">
        <f>IF(N359="základní",J359,0)</f>
        <v>0</v>
      </c>
      <c r="BF359" s="146">
        <f>IF(N359="snížená",J359,0)</f>
        <v>0</v>
      </c>
      <c r="BG359" s="146">
        <f>IF(N359="zákl. přenesená",J359,0)</f>
        <v>0</v>
      </c>
      <c r="BH359" s="146">
        <f>IF(N359="sníž. přenesená",J359,0)</f>
        <v>0</v>
      </c>
      <c r="BI359" s="146">
        <f>IF(N359="nulová",J359,0)</f>
        <v>0</v>
      </c>
      <c r="BJ359" s="17" t="s">
        <v>78</v>
      </c>
      <c r="BK359" s="146">
        <f>ROUND(I359*H359,2)</f>
        <v>0</v>
      </c>
      <c r="BL359" s="17" t="s">
        <v>224</v>
      </c>
      <c r="BM359" s="145" t="s">
        <v>707</v>
      </c>
    </row>
    <row r="360" spans="2:51" s="13" customFormat="1" ht="12">
      <c r="B360" s="147"/>
      <c r="D360" s="148" t="s">
        <v>155</v>
      </c>
      <c r="E360" s="149" t="s">
        <v>1</v>
      </c>
      <c r="F360" s="150" t="s">
        <v>708</v>
      </c>
      <c r="H360" s="190">
        <v>0.54</v>
      </c>
      <c r="L360" s="147"/>
      <c r="M360" s="151"/>
      <c r="N360" s="152"/>
      <c r="O360" s="152"/>
      <c r="P360" s="152"/>
      <c r="Q360" s="152"/>
      <c r="R360" s="152"/>
      <c r="S360" s="152"/>
      <c r="T360" s="153"/>
      <c r="AT360" s="149" t="s">
        <v>155</v>
      </c>
      <c r="AU360" s="149" t="s">
        <v>80</v>
      </c>
      <c r="AV360" s="13" t="s">
        <v>80</v>
      </c>
      <c r="AW360" s="13" t="s">
        <v>28</v>
      </c>
      <c r="AX360" s="13" t="s">
        <v>78</v>
      </c>
      <c r="AY360" s="149" t="s">
        <v>147</v>
      </c>
    </row>
    <row r="361" spans="1:65" s="2" customFormat="1" ht="24.2" customHeight="1">
      <c r="A361" s="26"/>
      <c r="B361" s="134"/>
      <c r="C361" s="135" t="s">
        <v>709</v>
      </c>
      <c r="D361" s="135" t="s">
        <v>149</v>
      </c>
      <c r="E361" s="136" t="s">
        <v>710</v>
      </c>
      <c r="F361" s="137" t="s">
        <v>711</v>
      </c>
      <c r="G361" s="138" t="s">
        <v>269</v>
      </c>
      <c r="H361" s="189">
        <v>5</v>
      </c>
      <c r="I361" s="139">
        <v>0</v>
      </c>
      <c r="J361" s="139">
        <f>ROUND(I361*H361,2)</f>
        <v>0</v>
      </c>
      <c r="K361" s="140"/>
      <c r="L361" s="27"/>
      <c r="M361" s="141" t="s">
        <v>1</v>
      </c>
      <c r="N361" s="142" t="s">
        <v>36</v>
      </c>
      <c r="O361" s="143">
        <v>1.682</v>
      </c>
      <c r="P361" s="143">
        <f>O361*H361</f>
        <v>8.41</v>
      </c>
      <c r="Q361" s="143">
        <v>0</v>
      </c>
      <c r="R361" s="143">
        <f>Q361*H361</f>
        <v>0</v>
      </c>
      <c r="S361" s="143">
        <v>0</v>
      </c>
      <c r="T361" s="144">
        <f>S361*H361</f>
        <v>0</v>
      </c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R361" s="145" t="s">
        <v>224</v>
      </c>
      <c r="AT361" s="145" t="s">
        <v>149</v>
      </c>
      <c r="AU361" s="145" t="s">
        <v>80</v>
      </c>
      <c r="AY361" s="17" t="s">
        <v>147</v>
      </c>
      <c r="BE361" s="146">
        <f>IF(N361="základní",J361,0)</f>
        <v>0</v>
      </c>
      <c r="BF361" s="146">
        <f>IF(N361="snížená",J361,0)</f>
        <v>0</v>
      </c>
      <c r="BG361" s="146">
        <f>IF(N361="zákl. přenesená",J361,0)</f>
        <v>0</v>
      </c>
      <c r="BH361" s="146">
        <f>IF(N361="sníž. přenesená",J361,0)</f>
        <v>0</v>
      </c>
      <c r="BI361" s="146">
        <f>IF(N361="nulová",J361,0)</f>
        <v>0</v>
      </c>
      <c r="BJ361" s="17" t="s">
        <v>78</v>
      </c>
      <c r="BK361" s="146">
        <f>ROUND(I361*H361,2)</f>
        <v>0</v>
      </c>
      <c r="BL361" s="17" t="s">
        <v>224</v>
      </c>
      <c r="BM361" s="145" t="s">
        <v>712</v>
      </c>
    </row>
    <row r="362" spans="2:51" s="13" customFormat="1" ht="12">
      <c r="B362" s="147"/>
      <c r="D362" s="148" t="s">
        <v>155</v>
      </c>
      <c r="E362" s="149" t="s">
        <v>1</v>
      </c>
      <c r="F362" s="150" t="s">
        <v>713</v>
      </c>
      <c r="H362" s="190">
        <v>1</v>
      </c>
      <c r="L362" s="147"/>
      <c r="M362" s="151"/>
      <c r="N362" s="152"/>
      <c r="O362" s="152"/>
      <c r="P362" s="152"/>
      <c r="Q362" s="152"/>
      <c r="R362" s="152"/>
      <c r="S362" s="152"/>
      <c r="T362" s="153"/>
      <c r="AT362" s="149" t="s">
        <v>155</v>
      </c>
      <c r="AU362" s="149" t="s">
        <v>80</v>
      </c>
      <c r="AV362" s="13" t="s">
        <v>80</v>
      </c>
      <c r="AW362" s="13" t="s">
        <v>28</v>
      </c>
      <c r="AX362" s="13" t="s">
        <v>71</v>
      </c>
      <c r="AY362" s="149" t="s">
        <v>147</v>
      </c>
    </row>
    <row r="363" spans="2:51" s="13" customFormat="1" ht="12">
      <c r="B363" s="147"/>
      <c r="D363" s="148" t="s">
        <v>155</v>
      </c>
      <c r="E363" s="149" t="s">
        <v>1</v>
      </c>
      <c r="F363" s="150" t="s">
        <v>714</v>
      </c>
      <c r="H363" s="190">
        <v>1</v>
      </c>
      <c r="L363" s="147"/>
      <c r="M363" s="151"/>
      <c r="N363" s="152"/>
      <c r="O363" s="152"/>
      <c r="P363" s="152"/>
      <c r="Q363" s="152"/>
      <c r="R363" s="152"/>
      <c r="S363" s="152"/>
      <c r="T363" s="153"/>
      <c r="AT363" s="149" t="s">
        <v>155</v>
      </c>
      <c r="AU363" s="149" t="s">
        <v>80</v>
      </c>
      <c r="AV363" s="13" t="s">
        <v>80</v>
      </c>
      <c r="AW363" s="13" t="s">
        <v>28</v>
      </c>
      <c r="AX363" s="13" t="s">
        <v>71</v>
      </c>
      <c r="AY363" s="149" t="s">
        <v>147</v>
      </c>
    </row>
    <row r="364" spans="2:51" s="13" customFormat="1" ht="12">
      <c r="B364" s="147"/>
      <c r="D364" s="148" t="s">
        <v>155</v>
      </c>
      <c r="E364" s="149" t="s">
        <v>1</v>
      </c>
      <c r="F364" s="150" t="s">
        <v>715</v>
      </c>
      <c r="H364" s="190">
        <v>3</v>
      </c>
      <c r="L364" s="147"/>
      <c r="M364" s="151"/>
      <c r="N364" s="152"/>
      <c r="O364" s="152"/>
      <c r="P364" s="152"/>
      <c r="Q364" s="152"/>
      <c r="R364" s="152"/>
      <c r="S364" s="152"/>
      <c r="T364" s="153"/>
      <c r="AT364" s="149" t="s">
        <v>155</v>
      </c>
      <c r="AU364" s="149" t="s">
        <v>80</v>
      </c>
      <c r="AV364" s="13" t="s">
        <v>80</v>
      </c>
      <c r="AW364" s="13" t="s">
        <v>28</v>
      </c>
      <c r="AX364" s="13" t="s">
        <v>71</v>
      </c>
      <c r="AY364" s="149" t="s">
        <v>147</v>
      </c>
    </row>
    <row r="365" spans="2:51" s="15" customFormat="1" ht="12">
      <c r="B365" s="169"/>
      <c r="D365" s="148" t="s">
        <v>155</v>
      </c>
      <c r="E365" s="170" t="s">
        <v>1</v>
      </c>
      <c r="F365" s="171" t="s">
        <v>317</v>
      </c>
      <c r="H365" s="194">
        <v>5</v>
      </c>
      <c r="L365" s="169"/>
      <c r="M365" s="172"/>
      <c r="N365" s="173"/>
      <c r="O365" s="173"/>
      <c r="P365" s="173"/>
      <c r="Q365" s="173"/>
      <c r="R365" s="173"/>
      <c r="S365" s="173"/>
      <c r="T365" s="174"/>
      <c r="AT365" s="170" t="s">
        <v>155</v>
      </c>
      <c r="AU365" s="170" t="s">
        <v>80</v>
      </c>
      <c r="AV365" s="15" t="s">
        <v>153</v>
      </c>
      <c r="AW365" s="15" t="s">
        <v>28</v>
      </c>
      <c r="AX365" s="15" t="s">
        <v>78</v>
      </c>
      <c r="AY365" s="170" t="s">
        <v>147</v>
      </c>
    </row>
    <row r="366" spans="1:65" s="2" customFormat="1" ht="37.9" customHeight="1">
      <c r="A366" s="26"/>
      <c r="B366" s="134"/>
      <c r="C366" s="154" t="s">
        <v>716</v>
      </c>
      <c r="D366" s="154" t="s">
        <v>191</v>
      </c>
      <c r="E366" s="155" t="s">
        <v>717</v>
      </c>
      <c r="F366" s="156" t="s">
        <v>718</v>
      </c>
      <c r="G366" s="157" t="s">
        <v>269</v>
      </c>
      <c r="H366" s="192">
        <v>3</v>
      </c>
      <c r="I366" s="158">
        <v>0</v>
      </c>
      <c r="J366" s="158">
        <f>ROUND(I366*H366,2)</f>
        <v>0</v>
      </c>
      <c r="K366" s="159"/>
      <c r="L366" s="160"/>
      <c r="M366" s="161" t="s">
        <v>1</v>
      </c>
      <c r="N366" s="162" t="s">
        <v>36</v>
      </c>
      <c r="O366" s="143">
        <v>0</v>
      </c>
      <c r="P366" s="143">
        <f>O366*H366</f>
        <v>0</v>
      </c>
      <c r="Q366" s="143">
        <v>0.0195</v>
      </c>
      <c r="R366" s="143">
        <f>Q366*H366</f>
        <v>0.058499999999999996</v>
      </c>
      <c r="S366" s="143">
        <v>0</v>
      </c>
      <c r="T366" s="144">
        <f>S366*H366</f>
        <v>0</v>
      </c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R366" s="145" t="s">
        <v>297</v>
      </c>
      <c r="AT366" s="145" t="s">
        <v>191</v>
      </c>
      <c r="AU366" s="145" t="s">
        <v>80</v>
      </c>
      <c r="AY366" s="17" t="s">
        <v>147</v>
      </c>
      <c r="BE366" s="146">
        <f>IF(N366="základní",J366,0)</f>
        <v>0</v>
      </c>
      <c r="BF366" s="146">
        <f>IF(N366="snížená",J366,0)</f>
        <v>0</v>
      </c>
      <c r="BG366" s="146">
        <f>IF(N366="zákl. přenesená",J366,0)</f>
        <v>0</v>
      </c>
      <c r="BH366" s="146">
        <f>IF(N366="sníž. přenesená",J366,0)</f>
        <v>0</v>
      </c>
      <c r="BI366" s="146">
        <f>IF(N366="nulová",J366,0)</f>
        <v>0</v>
      </c>
      <c r="BJ366" s="17" t="s">
        <v>78</v>
      </c>
      <c r="BK366" s="146">
        <f>ROUND(I366*H366,2)</f>
        <v>0</v>
      </c>
      <c r="BL366" s="17" t="s">
        <v>224</v>
      </c>
      <c r="BM366" s="145" t="s">
        <v>719</v>
      </c>
    </row>
    <row r="367" spans="1:65" s="2" customFormat="1" ht="37.9" customHeight="1">
      <c r="A367" s="26"/>
      <c r="B367" s="134"/>
      <c r="C367" s="154" t="s">
        <v>720</v>
      </c>
      <c r="D367" s="154" t="s">
        <v>191</v>
      </c>
      <c r="E367" s="155" t="s">
        <v>721</v>
      </c>
      <c r="F367" s="156" t="s">
        <v>722</v>
      </c>
      <c r="G367" s="157" t="s">
        <v>269</v>
      </c>
      <c r="H367" s="192">
        <v>1</v>
      </c>
      <c r="I367" s="158">
        <v>0</v>
      </c>
      <c r="J367" s="158">
        <f>ROUND(I367*H367,2)</f>
        <v>0</v>
      </c>
      <c r="K367" s="159"/>
      <c r="L367" s="160"/>
      <c r="M367" s="161" t="s">
        <v>1</v>
      </c>
      <c r="N367" s="162" t="s">
        <v>36</v>
      </c>
      <c r="O367" s="143">
        <v>0</v>
      </c>
      <c r="P367" s="143">
        <f>O367*H367</f>
        <v>0</v>
      </c>
      <c r="Q367" s="143">
        <v>0.016</v>
      </c>
      <c r="R367" s="143">
        <f>Q367*H367</f>
        <v>0.016</v>
      </c>
      <c r="S367" s="143">
        <v>0</v>
      </c>
      <c r="T367" s="144">
        <f>S367*H367</f>
        <v>0</v>
      </c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R367" s="145" t="s">
        <v>297</v>
      </c>
      <c r="AT367" s="145" t="s">
        <v>191</v>
      </c>
      <c r="AU367" s="145" t="s">
        <v>80</v>
      </c>
      <c r="AY367" s="17" t="s">
        <v>147</v>
      </c>
      <c r="BE367" s="146">
        <f>IF(N367="základní",J367,0)</f>
        <v>0</v>
      </c>
      <c r="BF367" s="146">
        <f>IF(N367="snížená",J367,0)</f>
        <v>0</v>
      </c>
      <c r="BG367" s="146">
        <f>IF(N367="zákl. přenesená",J367,0)</f>
        <v>0</v>
      </c>
      <c r="BH367" s="146">
        <f>IF(N367="sníž. přenesená",J367,0)</f>
        <v>0</v>
      </c>
      <c r="BI367" s="146">
        <f>IF(N367="nulová",J367,0)</f>
        <v>0</v>
      </c>
      <c r="BJ367" s="17" t="s">
        <v>78</v>
      </c>
      <c r="BK367" s="146">
        <f>ROUND(I367*H367,2)</f>
        <v>0</v>
      </c>
      <c r="BL367" s="17" t="s">
        <v>224</v>
      </c>
      <c r="BM367" s="145" t="s">
        <v>723</v>
      </c>
    </row>
    <row r="368" spans="1:65" s="2" customFormat="1" ht="37.9" customHeight="1">
      <c r="A368" s="26"/>
      <c r="B368" s="134"/>
      <c r="C368" s="154" t="s">
        <v>724</v>
      </c>
      <c r="D368" s="154" t="s">
        <v>191</v>
      </c>
      <c r="E368" s="155" t="s">
        <v>725</v>
      </c>
      <c r="F368" s="156" t="s">
        <v>726</v>
      </c>
      <c r="G368" s="157" t="s">
        <v>269</v>
      </c>
      <c r="H368" s="192">
        <v>1</v>
      </c>
      <c r="I368" s="158">
        <v>0</v>
      </c>
      <c r="J368" s="158">
        <f>ROUND(I368*H368,2)</f>
        <v>0</v>
      </c>
      <c r="K368" s="159"/>
      <c r="L368" s="160"/>
      <c r="M368" s="161" t="s">
        <v>1</v>
      </c>
      <c r="N368" s="162" t="s">
        <v>36</v>
      </c>
      <c r="O368" s="143">
        <v>0</v>
      </c>
      <c r="P368" s="143">
        <f>O368*H368</f>
        <v>0</v>
      </c>
      <c r="Q368" s="143">
        <v>0.0175</v>
      </c>
      <c r="R368" s="143">
        <f>Q368*H368</f>
        <v>0.0175</v>
      </c>
      <c r="S368" s="143">
        <v>0</v>
      </c>
      <c r="T368" s="144">
        <f>S368*H368</f>
        <v>0</v>
      </c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R368" s="145" t="s">
        <v>297</v>
      </c>
      <c r="AT368" s="145" t="s">
        <v>191</v>
      </c>
      <c r="AU368" s="145" t="s">
        <v>80</v>
      </c>
      <c r="AY368" s="17" t="s">
        <v>147</v>
      </c>
      <c r="BE368" s="146">
        <f>IF(N368="základní",J368,0)</f>
        <v>0</v>
      </c>
      <c r="BF368" s="146">
        <f>IF(N368="snížená",J368,0)</f>
        <v>0</v>
      </c>
      <c r="BG368" s="146">
        <f>IF(N368="zákl. přenesená",J368,0)</f>
        <v>0</v>
      </c>
      <c r="BH368" s="146">
        <f>IF(N368="sníž. přenesená",J368,0)</f>
        <v>0</v>
      </c>
      <c r="BI368" s="146">
        <f>IF(N368="nulová",J368,0)</f>
        <v>0</v>
      </c>
      <c r="BJ368" s="17" t="s">
        <v>78</v>
      </c>
      <c r="BK368" s="146">
        <f>ROUND(I368*H368,2)</f>
        <v>0</v>
      </c>
      <c r="BL368" s="17" t="s">
        <v>224</v>
      </c>
      <c r="BM368" s="145" t="s">
        <v>727</v>
      </c>
    </row>
    <row r="369" spans="1:65" s="2" customFormat="1" ht="24.2" customHeight="1">
      <c r="A369" s="26"/>
      <c r="B369" s="134"/>
      <c r="C369" s="135" t="s">
        <v>728</v>
      </c>
      <c r="D369" s="135" t="s">
        <v>149</v>
      </c>
      <c r="E369" s="136" t="s">
        <v>729</v>
      </c>
      <c r="F369" s="137" t="s">
        <v>730</v>
      </c>
      <c r="G369" s="138" t="s">
        <v>269</v>
      </c>
      <c r="H369" s="189">
        <v>3</v>
      </c>
      <c r="I369" s="139">
        <v>0</v>
      </c>
      <c r="J369" s="139">
        <f>ROUND(I369*H369,2)</f>
        <v>0</v>
      </c>
      <c r="K369" s="140"/>
      <c r="L369" s="27"/>
      <c r="M369" s="141" t="s">
        <v>1</v>
      </c>
      <c r="N369" s="142" t="s">
        <v>36</v>
      </c>
      <c r="O369" s="143">
        <v>2.856</v>
      </c>
      <c r="P369" s="143">
        <f>O369*H369</f>
        <v>8.568</v>
      </c>
      <c r="Q369" s="143">
        <v>0</v>
      </c>
      <c r="R369" s="143">
        <f>Q369*H369</f>
        <v>0</v>
      </c>
      <c r="S369" s="143">
        <v>0</v>
      </c>
      <c r="T369" s="144">
        <f>S369*H369</f>
        <v>0</v>
      </c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R369" s="145" t="s">
        <v>224</v>
      </c>
      <c r="AT369" s="145" t="s">
        <v>149</v>
      </c>
      <c r="AU369" s="145" t="s">
        <v>80</v>
      </c>
      <c r="AY369" s="17" t="s">
        <v>147</v>
      </c>
      <c r="BE369" s="146">
        <f>IF(N369="základní",J369,0)</f>
        <v>0</v>
      </c>
      <c r="BF369" s="146">
        <f>IF(N369="snížená",J369,0)</f>
        <v>0</v>
      </c>
      <c r="BG369" s="146">
        <f>IF(N369="zákl. přenesená",J369,0)</f>
        <v>0</v>
      </c>
      <c r="BH369" s="146">
        <f>IF(N369="sníž. přenesená",J369,0)</f>
        <v>0</v>
      </c>
      <c r="BI369" s="146">
        <f>IF(N369="nulová",J369,0)</f>
        <v>0</v>
      </c>
      <c r="BJ369" s="17" t="s">
        <v>78</v>
      </c>
      <c r="BK369" s="146">
        <f>ROUND(I369*H369,2)</f>
        <v>0</v>
      </c>
      <c r="BL369" s="17" t="s">
        <v>224</v>
      </c>
      <c r="BM369" s="145" t="s">
        <v>731</v>
      </c>
    </row>
    <row r="370" spans="2:51" s="13" customFormat="1" ht="12">
      <c r="B370" s="147"/>
      <c r="D370" s="148" t="s">
        <v>155</v>
      </c>
      <c r="E370" s="149" t="s">
        <v>1</v>
      </c>
      <c r="F370" s="150" t="s">
        <v>732</v>
      </c>
      <c r="H370" s="190">
        <v>1</v>
      </c>
      <c r="L370" s="147"/>
      <c r="M370" s="151"/>
      <c r="N370" s="152"/>
      <c r="O370" s="152"/>
      <c r="P370" s="152"/>
      <c r="Q370" s="152"/>
      <c r="R370" s="152"/>
      <c r="S370" s="152"/>
      <c r="T370" s="153"/>
      <c r="AT370" s="149" t="s">
        <v>155</v>
      </c>
      <c r="AU370" s="149" t="s">
        <v>80</v>
      </c>
      <c r="AV370" s="13" t="s">
        <v>80</v>
      </c>
      <c r="AW370" s="13" t="s">
        <v>28</v>
      </c>
      <c r="AX370" s="13" t="s">
        <v>71</v>
      </c>
      <c r="AY370" s="149" t="s">
        <v>147</v>
      </c>
    </row>
    <row r="371" spans="2:51" s="13" customFormat="1" ht="12">
      <c r="B371" s="147"/>
      <c r="D371" s="148" t="s">
        <v>155</v>
      </c>
      <c r="E371" s="149" t="s">
        <v>1</v>
      </c>
      <c r="F371" s="150" t="s">
        <v>733</v>
      </c>
      <c r="H371" s="190">
        <v>2</v>
      </c>
      <c r="L371" s="147"/>
      <c r="M371" s="151"/>
      <c r="N371" s="152"/>
      <c r="O371" s="152"/>
      <c r="P371" s="152"/>
      <c r="Q371" s="152"/>
      <c r="R371" s="152"/>
      <c r="S371" s="152"/>
      <c r="T371" s="153"/>
      <c r="AT371" s="149" t="s">
        <v>155</v>
      </c>
      <c r="AU371" s="149" t="s">
        <v>80</v>
      </c>
      <c r="AV371" s="13" t="s">
        <v>80</v>
      </c>
      <c r="AW371" s="13" t="s">
        <v>28</v>
      </c>
      <c r="AX371" s="13" t="s">
        <v>71</v>
      </c>
      <c r="AY371" s="149" t="s">
        <v>147</v>
      </c>
    </row>
    <row r="372" spans="2:51" s="15" customFormat="1" ht="12">
      <c r="B372" s="169"/>
      <c r="D372" s="148" t="s">
        <v>155</v>
      </c>
      <c r="E372" s="170" t="s">
        <v>1</v>
      </c>
      <c r="F372" s="171" t="s">
        <v>317</v>
      </c>
      <c r="H372" s="194">
        <v>3</v>
      </c>
      <c r="L372" s="169"/>
      <c r="M372" s="172"/>
      <c r="N372" s="173"/>
      <c r="O372" s="173"/>
      <c r="P372" s="173"/>
      <c r="Q372" s="173"/>
      <c r="R372" s="173"/>
      <c r="S372" s="173"/>
      <c r="T372" s="174"/>
      <c r="AT372" s="170" t="s">
        <v>155</v>
      </c>
      <c r="AU372" s="170" t="s">
        <v>80</v>
      </c>
      <c r="AV372" s="15" t="s">
        <v>153</v>
      </c>
      <c r="AW372" s="15" t="s">
        <v>28</v>
      </c>
      <c r="AX372" s="15" t="s">
        <v>78</v>
      </c>
      <c r="AY372" s="170" t="s">
        <v>147</v>
      </c>
    </row>
    <row r="373" spans="1:65" s="2" customFormat="1" ht="37.9" customHeight="1">
      <c r="A373" s="26"/>
      <c r="B373" s="134"/>
      <c r="C373" s="154" t="s">
        <v>734</v>
      </c>
      <c r="D373" s="154" t="s">
        <v>191</v>
      </c>
      <c r="E373" s="155" t="s">
        <v>735</v>
      </c>
      <c r="F373" s="156" t="s">
        <v>736</v>
      </c>
      <c r="G373" s="157" t="s">
        <v>269</v>
      </c>
      <c r="H373" s="192">
        <v>1</v>
      </c>
      <c r="I373" s="158">
        <v>0</v>
      </c>
      <c r="J373" s="158">
        <f>ROUND(I373*H373,2)</f>
        <v>0</v>
      </c>
      <c r="K373" s="159"/>
      <c r="L373" s="160"/>
      <c r="M373" s="161" t="s">
        <v>1</v>
      </c>
      <c r="N373" s="162" t="s">
        <v>36</v>
      </c>
      <c r="O373" s="143">
        <v>0</v>
      </c>
      <c r="P373" s="143">
        <f>O373*H373</f>
        <v>0</v>
      </c>
      <c r="Q373" s="143">
        <v>0.0175</v>
      </c>
      <c r="R373" s="143">
        <f>Q373*H373</f>
        <v>0.0175</v>
      </c>
      <c r="S373" s="143">
        <v>0</v>
      </c>
      <c r="T373" s="144">
        <f>S373*H373</f>
        <v>0</v>
      </c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R373" s="145" t="s">
        <v>297</v>
      </c>
      <c r="AT373" s="145" t="s">
        <v>191</v>
      </c>
      <c r="AU373" s="145" t="s">
        <v>80</v>
      </c>
      <c r="AY373" s="17" t="s">
        <v>147</v>
      </c>
      <c r="BE373" s="146">
        <f>IF(N373="základní",J373,0)</f>
        <v>0</v>
      </c>
      <c r="BF373" s="146">
        <f>IF(N373="snížená",J373,0)</f>
        <v>0</v>
      </c>
      <c r="BG373" s="146">
        <f>IF(N373="zákl. přenesená",J373,0)</f>
        <v>0</v>
      </c>
      <c r="BH373" s="146">
        <f>IF(N373="sníž. přenesená",J373,0)</f>
        <v>0</v>
      </c>
      <c r="BI373" s="146">
        <f>IF(N373="nulová",J373,0)</f>
        <v>0</v>
      </c>
      <c r="BJ373" s="17" t="s">
        <v>78</v>
      </c>
      <c r="BK373" s="146">
        <f>ROUND(I373*H373,2)</f>
        <v>0</v>
      </c>
      <c r="BL373" s="17" t="s">
        <v>224</v>
      </c>
      <c r="BM373" s="145" t="s">
        <v>737</v>
      </c>
    </row>
    <row r="374" spans="1:65" s="2" customFormat="1" ht="37.9" customHeight="1">
      <c r="A374" s="26"/>
      <c r="B374" s="134"/>
      <c r="C374" s="154" t="s">
        <v>738</v>
      </c>
      <c r="D374" s="154" t="s">
        <v>191</v>
      </c>
      <c r="E374" s="155" t="s">
        <v>739</v>
      </c>
      <c r="F374" s="156" t="s">
        <v>718</v>
      </c>
      <c r="G374" s="157" t="s">
        <v>269</v>
      </c>
      <c r="H374" s="192">
        <v>2</v>
      </c>
      <c r="I374" s="158">
        <v>0</v>
      </c>
      <c r="J374" s="158">
        <f>ROUND(I374*H374,2)</f>
        <v>0</v>
      </c>
      <c r="K374" s="159"/>
      <c r="L374" s="160"/>
      <c r="M374" s="161" t="s">
        <v>1</v>
      </c>
      <c r="N374" s="162" t="s">
        <v>36</v>
      </c>
      <c r="O374" s="143">
        <v>0</v>
      </c>
      <c r="P374" s="143">
        <f>O374*H374</f>
        <v>0</v>
      </c>
      <c r="Q374" s="143">
        <v>0.0195</v>
      </c>
      <c r="R374" s="143">
        <f>Q374*H374</f>
        <v>0.039</v>
      </c>
      <c r="S374" s="143">
        <v>0</v>
      </c>
      <c r="T374" s="144">
        <f>S374*H374</f>
        <v>0</v>
      </c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R374" s="145" t="s">
        <v>297</v>
      </c>
      <c r="AT374" s="145" t="s">
        <v>191</v>
      </c>
      <c r="AU374" s="145" t="s">
        <v>80</v>
      </c>
      <c r="AY374" s="17" t="s">
        <v>147</v>
      </c>
      <c r="BE374" s="146">
        <f>IF(N374="základní",J374,0)</f>
        <v>0</v>
      </c>
      <c r="BF374" s="146">
        <f>IF(N374="snížená",J374,0)</f>
        <v>0</v>
      </c>
      <c r="BG374" s="146">
        <f>IF(N374="zákl. přenesená",J374,0)</f>
        <v>0</v>
      </c>
      <c r="BH374" s="146">
        <f>IF(N374="sníž. přenesená",J374,0)</f>
        <v>0</v>
      </c>
      <c r="BI374" s="146">
        <f>IF(N374="nulová",J374,0)</f>
        <v>0</v>
      </c>
      <c r="BJ374" s="17" t="s">
        <v>78</v>
      </c>
      <c r="BK374" s="146">
        <f>ROUND(I374*H374,2)</f>
        <v>0</v>
      </c>
      <c r="BL374" s="17" t="s">
        <v>224</v>
      </c>
      <c r="BM374" s="145" t="s">
        <v>740</v>
      </c>
    </row>
    <row r="375" spans="1:65" s="2" customFormat="1" ht="24.2" customHeight="1">
      <c r="A375" s="26"/>
      <c r="B375" s="134"/>
      <c r="C375" s="135" t="s">
        <v>741</v>
      </c>
      <c r="D375" s="135" t="s">
        <v>149</v>
      </c>
      <c r="E375" s="136" t="s">
        <v>742</v>
      </c>
      <c r="F375" s="137" t="s">
        <v>743</v>
      </c>
      <c r="G375" s="138" t="s">
        <v>269</v>
      </c>
      <c r="H375" s="189">
        <v>1</v>
      </c>
      <c r="I375" s="139">
        <v>0</v>
      </c>
      <c r="J375" s="139">
        <f>ROUND(I375*H375,2)</f>
        <v>0</v>
      </c>
      <c r="K375" s="140"/>
      <c r="L375" s="27"/>
      <c r="M375" s="141" t="s">
        <v>1</v>
      </c>
      <c r="N375" s="142" t="s">
        <v>36</v>
      </c>
      <c r="O375" s="143">
        <v>0.345</v>
      </c>
      <c r="P375" s="143">
        <f>O375*H375</f>
        <v>0.345</v>
      </c>
      <c r="Q375" s="143">
        <v>0</v>
      </c>
      <c r="R375" s="143">
        <f>Q375*H375</f>
        <v>0</v>
      </c>
      <c r="S375" s="143">
        <v>0</v>
      </c>
      <c r="T375" s="144">
        <f>S375*H375</f>
        <v>0</v>
      </c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R375" s="145" t="s">
        <v>224</v>
      </c>
      <c r="AT375" s="145" t="s">
        <v>149</v>
      </c>
      <c r="AU375" s="145" t="s">
        <v>80</v>
      </c>
      <c r="AY375" s="17" t="s">
        <v>147</v>
      </c>
      <c r="BE375" s="146">
        <f>IF(N375="základní",J375,0)</f>
        <v>0</v>
      </c>
      <c r="BF375" s="146">
        <f>IF(N375="snížená",J375,0)</f>
        <v>0</v>
      </c>
      <c r="BG375" s="146">
        <f>IF(N375="zákl. přenesená",J375,0)</f>
        <v>0</v>
      </c>
      <c r="BH375" s="146">
        <f>IF(N375="sníž. přenesená",J375,0)</f>
        <v>0</v>
      </c>
      <c r="BI375" s="146">
        <f>IF(N375="nulová",J375,0)</f>
        <v>0</v>
      </c>
      <c r="BJ375" s="17" t="s">
        <v>78</v>
      </c>
      <c r="BK375" s="146">
        <f>ROUND(I375*H375,2)</f>
        <v>0</v>
      </c>
      <c r="BL375" s="17" t="s">
        <v>224</v>
      </c>
      <c r="BM375" s="145" t="s">
        <v>744</v>
      </c>
    </row>
    <row r="376" spans="2:51" s="13" customFormat="1" ht="12">
      <c r="B376" s="147"/>
      <c r="D376" s="148" t="s">
        <v>155</v>
      </c>
      <c r="E376" s="149" t="s">
        <v>1</v>
      </c>
      <c r="F376" s="150" t="s">
        <v>745</v>
      </c>
      <c r="H376" s="190">
        <v>1</v>
      </c>
      <c r="L376" s="147"/>
      <c r="M376" s="151"/>
      <c r="N376" s="152"/>
      <c r="O376" s="152"/>
      <c r="P376" s="152"/>
      <c r="Q376" s="152"/>
      <c r="R376" s="152"/>
      <c r="S376" s="152"/>
      <c r="T376" s="153"/>
      <c r="AT376" s="149" t="s">
        <v>155</v>
      </c>
      <c r="AU376" s="149" t="s">
        <v>80</v>
      </c>
      <c r="AV376" s="13" t="s">
        <v>80</v>
      </c>
      <c r="AW376" s="13" t="s">
        <v>28</v>
      </c>
      <c r="AX376" s="13" t="s">
        <v>78</v>
      </c>
      <c r="AY376" s="149" t="s">
        <v>147</v>
      </c>
    </row>
    <row r="377" spans="1:65" s="2" customFormat="1" ht="24.2" customHeight="1">
      <c r="A377" s="26"/>
      <c r="B377" s="134"/>
      <c r="C377" s="135" t="s">
        <v>746</v>
      </c>
      <c r="D377" s="135" t="s">
        <v>149</v>
      </c>
      <c r="E377" s="136" t="s">
        <v>747</v>
      </c>
      <c r="F377" s="137" t="s">
        <v>748</v>
      </c>
      <c r="G377" s="138" t="s">
        <v>269</v>
      </c>
      <c r="H377" s="189">
        <v>6</v>
      </c>
      <c r="I377" s="139">
        <v>0</v>
      </c>
      <c r="J377" s="139">
        <f>ROUND(I377*H377,2)</f>
        <v>0</v>
      </c>
      <c r="K377" s="140"/>
      <c r="L377" s="27"/>
      <c r="M377" s="141" t="s">
        <v>1</v>
      </c>
      <c r="N377" s="142" t="s">
        <v>36</v>
      </c>
      <c r="O377" s="143">
        <v>0.63</v>
      </c>
      <c r="P377" s="143">
        <f>O377*H377</f>
        <v>3.7800000000000002</v>
      </c>
      <c r="Q377" s="143">
        <v>0</v>
      </c>
      <c r="R377" s="143">
        <f>Q377*H377</f>
        <v>0</v>
      </c>
      <c r="S377" s="143">
        <v>0</v>
      </c>
      <c r="T377" s="144">
        <f>S377*H377</f>
        <v>0</v>
      </c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R377" s="145" t="s">
        <v>224</v>
      </c>
      <c r="AT377" s="145" t="s">
        <v>149</v>
      </c>
      <c r="AU377" s="145" t="s">
        <v>80</v>
      </c>
      <c r="AY377" s="17" t="s">
        <v>147</v>
      </c>
      <c r="BE377" s="146">
        <f>IF(N377="základní",J377,0)</f>
        <v>0</v>
      </c>
      <c r="BF377" s="146">
        <f>IF(N377="snížená",J377,0)</f>
        <v>0</v>
      </c>
      <c r="BG377" s="146">
        <f>IF(N377="zákl. přenesená",J377,0)</f>
        <v>0</v>
      </c>
      <c r="BH377" s="146">
        <f>IF(N377="sníž. přenesená",J377,0)</f>
        <v>0</v>
      </c>
      <c r="BI377" s="146">
        <f>IF(N377="nulová",J377,0)</f>
        <v>0</v>
      </c>
      <c r="BJ377" s="17" t="s">
        <v>78</v>
      </c>
      <c r="BK377" s="146">
        <f>ROUND(I377*H377,2)</f>
        <v>0</v>
      </c>
      <c r="BL377" s="17" t="s">
        <v>224</v>
      </c>
      <c r="BM377" s="145" t="s">
        <v>749</v>
      </c>
    </row>
    <row r="378" spans="2:51" s="13" customFormat="1" ht="12">
      <c r="B378" s="147"/>
      <c r="D378" s="148" t="s">
        <v>155</v>
      </c>
      <c r="E378" s="149" t="s">
        <v>1</v>
      </c>
      <c r="F378" s="150" t="s">
        <v>750</v>
      </c>
      <c r="H378" s="190">
        <v>5</v>
      </c>
      <c r="L378" s="147"/>
      <c r="M378" s="151"/>
      <c r="N378" s="152"/>
      <c r="O378" s="152"/>
      <c r="P378" s="152"/>
      <c r="Q378" s="152"/>
      <c r="R378" s="152"/>
      <c r="S378" s="152"/>
      <c r="T378" s="153"/>
      <c r="AT378" s="149" t="s">
        <v>155</v>
      </c>
      <c r="AU378" s="149" t="s">
        <v>80</v>
      </c>
      <c r="AV378" s="13" t="s">
        <v>80</v>
      </c>
      <c r="AW378" s="13" t="s">
        <v>28</v>
      </c>
      <c r="AX378" s="13" t="s">
        <v>71</v>
      </c>
      <c r="AY378" s="149" t="s">
        <v>147</v>
      </c>
    </row>
    <row r="379" spans="2:51" s="13" customFormat="1" ht="12">
      <c r="B379" s="147"/>
      <c r="D379" s="148" t="s">
        <v>155</v>
      </c>
      <c r="E379" s="149" t="s">
        <v>1</v>
      </c>
      <c r="F379" s="150" t="s">
        <v>751</v>
      </c>
      <c r="H379" s="190">
        <v>1</v>
      </c>
      <c r="L379" s="147"/>
      <c r="M379" s="151"/>
      <c r="N379" s="152"/>
      <c r="O379" s="152"/>
      <c r="P379" s="152"/>
      <c r="Q379" s="152"/>
      <c r="R379" s="152"/>
      <c r="S379" s="152"/>
      <c r="T379" s="153"/>
      <c r="AT379" s="149" t="s">
        <v>155</v>
      </c>
      <c r="AU379" s="149" t="s">
        <v>80</v>
      </c>
      <c r="AV379" s="13" t="s">
        <v>80</v>
      </c>
      <c r="AW379" s="13" t="s">
        <v>28</v>
      </c>
      <c r="AX379" s="13" t="s">
        <v>71</v>
      </c>
      <c r="AY379" s="149" t="s">
        <v>147</v>
      </c>
    </row>
    <row r="380" spans="2:51" s="15" customFormat="1" ht="12">
      <c r="B380" s="169"/>
      <c r="D380" s="148" t="s">
        <v>155</v>
      </c>
      <c r="E380" s="170" t="s">
        <v>1</v>
      </c>
      <c r="F380" s="171" t="s">
        <v>317</v>
      </c>
      <c r="H380" s="194">
        <v>6</v>
      </c>
      <c r="L380" s="169"/>
      <c r="M380" s="172"/>
      <c r="N380" s="173"/>
      <c r="O380" s="173"/>
      <c r="P380" s="173"/>
      <c r="Q380" s="173"/>
      <c r="R380" s="173"/>
      <c r="S380" s="173"/>
      <c r="T380" s="174"/>
      <c r="AT380" s="170" t="s">
        <v>155</v>
      </c>
      <c r="AU380" s="170" t="s">
        <v>80</v>
      </c>
      <c r="AV380" s="15" t="s">
        <v>153</v>
      </c>
      <c r="AW380" s="15" t="s">
        <v>28</v>
      </c>
      <c r="AX380" s="15" t="s">
        <v>78</v>
      </c>
      <c r="AY380" s="170" t="s">
        <v>147</v>
      </c>
    </row>
    <row r="381" spans="1:65" s="2" customFormat="1" ht="14.45" customHeight="1">
      <c r="A381" s="26"/>
      <c r="B381" s="134"/>
      <c r="C381" s="154" t="s">
        <v>752</v>
      </c>
      <c r="D381" s="154" t="s">
        <v>191</v>
      </c>
      <c r="E381" s="155" t="s">
        <v>753</v>
      </c>
      <c r="F381" s="156" t="s">
        <v>754</v>
      </c>
      <c r="G381" s="157" t="s">
        <v>379</v>
      </c>
      <c r="H381" s="192">
        <v>15.28</v>
      </c>
      <c r="I381" s="158">
        <v>0</v>
      </c>
      <c r="J381" s="158">
        <f>ROUND(I381*H381,2)</f>
        <v>0</v>
      </c>
      <c r="K381" s="159"/>
      <c r="L381" s="160"/>
      <c r="M381" s="161" t="s">
        <v>1</v>
      </c>
      <c r="N381" s="162" t="s">
        <v>36</v>
      </c>
      <c r="O381" s="143">
        <v>0</v>
      </c>
      <c r="P381" s="143">
        <f>O381*H381</f>
        <v>0</v>
      </c>
      <c r="Q381" s="143">
        <v>0.0018</v>
      </c>
      <c r="R381" s="143">
        <f>Q381*H381</f>
        <v>0.027503999999999997</v>
      </c>
      <c r="S381" s="143">
        <v>0</v>
      </c>
      <c r="T381" s="144">
        <f>S381*H381</f>
        <v>0</v>
      </c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R381" s="145" t="s">
        <v>297</v>
      </c>
      <c r="AT381" s="145" t="s">
        <v>191</v>
      </c>
      <c r="AU381" s="145" t="s">
        <v>80</v>
      </c>
      <c r="AY381" s="17" t="s">
        <v>147</v>
      </c>
      <c r="BE381" s="146">
        <f>IF(N381="základní",J381,0)</f>
        <v>0</v>
      </c>
      <c r="BF381" s="146">
        <f>IF(N381="snížená",J381,0)</f>
        <v>0</v>
      </c>
      <c r="BG381" s="146">
        <f>IF(N381="zákl. přenesená",J381,0)</f>
        <v>0</v>
      </c>
      <c r="BH381" s="146">
        <f>IF(N381="sníž. přenesená",J381,0)</f>
        <v>0</v>
      </c>
      <c r="BI381" s="146">
        <f>IF(N381="nulová",J381,0)</f>
        <v>0</v>
      </c>
      <c r="BJ381" s="17" t="s">
        <v>78</v>
      </c>
      <c r="BK381" s="146">
        <f>ROUND(I381*H381,2)</f>
        <v>0</v>
      </c>
      <c r="BL381" s="17" t="s">
        <v>224</v>
      </c>
      <c r="BM381" s="145" t="s">
        <v>755</v>
      </c>
    </row>
    <row r="382" spans="2:51" s="13" customFormat="1" ht="12">
      <c r="B382" s="147"/>
      <c r="D382" s="148" t="s">
        <v>155</v>
      </c>
      <c r="E382" s="149" t="s">
        <v>1</v>
      </c>
      <c r="F382" s="150" t="s">
        <v>756</v>
      </c>
      <c r="H382" s="190">
        <v>0.94</v>
      </c>
      <c r="L382" s="147"/>
      <c r="M382" s="151"/>
      <c r="N382" s="152"/>
      <c r="O382" s="152"/>
      <c r="P382" s="152"/>
      <c r="Q382" s="152"/>
      <c r="R382" s="152"/>
      <c r="S382" s="152"/>
      <c r="T382" s="153"/>
      <c r="AT382" s="149" t="s">
        <v>155</v>
      </c>
      <c r="AU382" s="149" t="s">
        <v>80</v>
      </c>
      <c r="AV382" s="13" t="s">
        <v>80</v>
      </c>
      <c r="AW382" s="13" t="s">
        <v>28</v>
      </c>
      <c r="AX382" s="13" t="s">
        <v>71</v>
      </c>
      <c r="AY382" s="149" t="s">
        <v>147</v>
      </c>
    </row>
    <row r="383" spans="2:51" s="13" customFormat="1" ht="12">
      <c r="B383" s="147"/>
      <c r="D383" s="148" t="s">
        <v>155</v>
      </c>
      <c r="E383" s="149" t="s">
        <v>1</v>
      </c>
      <c r="F383" s="150" t="s">
        <v>757</v>
      </c>
      <c r="H383" s="190">
        <v>12.2</v>
      </c>
      <c r="L383" s="147"/>
      <c r="M383" s="151"/>
      <c r="N383" s="152"/>
      <c r="O383" s="152"/>
      <c r="P383" s="152"/>
      <c r="Q383" s="152"/>
      <c r="R383" s="152"/>
      <c r="S383" s="152"/>
      <c r="T383" s="153"/>
      <c r="AT383" s="149" t="s">
        <v>155</v>
      </c>
      <c r="AU383" s="149" t="s">
        <v>80</v>
      </c>
      <c r="AV383" s="13" t="s">
        <v>80</v>
      </c>
      <c r="AW383" s="13" t="s">
        <v>28</v>
      </c>
      <c r="AX383" s="13" t="s">
        <v>71</v>
      </c>
      <c r="AY383" s="149" t="s">
        <v>147</v>
      </c>
    </row>
    <row r="384" spans="2:51" s="13" customFormat="1" ht="12">
      <c r="B384" s="147"/>
      <c r="D384" s="148" t="s">
        <v>155</v>
      </c>
      <c r="E384" s="149" t="s">
        <v>1</v>
      </c>
      <c r="F384" s="150" t="s">
        <v>758</v>
      </c>
      <c r="H384" s="190">
        <v>2.14</v>
      </c>
      <c r="L384" s="147"/>
      <c r="M384" s="151"/>
      <c r="N384" s="152"/>
      <c r="O384" s="152"/>
      <c r="P384" s="152"/>
      <c r="Q384" s="152"/>
      <c r="R384" s="152"/>
      <c r="S384" s="152"/>
      <c r="T384" s="153"/>
      <c r="AT384" s="149" t="s">
        <v>155</v>
      </c>
      <c r="AU384" s="149" t="s">
        <v>80</v>
      </c>
      <c r="AV384" s="13" t="s">
        <v>80</v>
      </c>
      <c r="AW384" s="13" t="s">
        <v>28</v>
      </c>
      <c r="AX384" s="13" t="s">
        <v>71</v>
      </c>
      <c r="AY384" s="149" t="s">
        <v>147</v>
      </c>
    </row>
    <row r="385" spans="2:51" s="15" customFormat="1" ht="12">
      <c r="B385" s="169"/>
      <c r="D385" s="148" t="s">
        <v>155</v>
      </c>
      <c r="E385" s="170" t="s">
        <v>1</v>
      </c>
      <c r="F385" s="171" t="s">
        <v>317</v>
      </c>
      <c r="H385" s="194">
        <v>15.28</v>
      </c>
      <c r="L385" s="169"/>
      <c r="M385" s="172"/>
      <c r="N385" s="173"/>
      <c r="O385" s="173"/>
      <c r="P385" s="173"/>
      <c r="Q385" s="173"/>
      <c r="R385" s="173"/>
      <c r="S385" s="173"/>
      <c r="T385" s="174"/>
      <c r="AT385" s="170" t="s">
        <v>155</v>
      </c>
      <c r="AU385" s="170" t="s">
        <v>80</v>
      </c>
      <c r="AV385" s="15" t="s">
        <v>153</v>
      </c>
      <c r="AW385" s="15" t="s">
        <v>28</v>
      </c>
      <c r="AX385" s="15" t="s">
        <v>78</v>
      </c>
      <c r="AY385" s="170" t="s">
        <v>147</v>
      </c>
    </row>
    <row r="386" spans="1:65" s="2" customFormat="1" ht="14.45" customHeight="1">
      <c r="A386" s="26"/>
      <c r="B386" s="134"/>
      <c r="C386" s="154" t="s">
        <v>759</v>
      </c>
      <c r="D386" s="154" t="s">
        <v>191</v>
      </c>
      <c r="E386" s="155" t="s">
        <v>760</v>
      </c>
      <c r="F386" s="156" t="s">
        <v>761</v>
      </c>
      <c r="G386" s="157" t="s">
        <v>762</v>
      </c>
      <c r="H386" s="192">
        <v>7</v>
      </c>
      <c r="I386" s="158">
        <v>0</v>
      </c>
      <c r="J386" s="158">
        <f>ROUND(I386*H386,2)</f>
        <v>0</v>
      </c>
      <c r="K386" s="159"/>
      <c r="L386" s="160"/>
      <c r="M386" s="161" t="s">
        <v>1</v>
      </c>
      <c r="N386" s="162" t="s">
        <v>36</v>
      </c>
      <c r="O386" s="143">
        <v>0</v>
      </c>
      <c r="P386" s="143">
        <f>O386*H386</f>
        <v>0</v>
      </c>
      <c r="Q386" s="143">
        <v>0.0002</v>
      </c>
      <c r="R386" s="143">
        <f>Q386*H386</f>
        <v>0.0014</v>
      </c>
      <c r="S386" s="143">
        <v>0</v>
      </c>
      <c r="T386" s="144">
        <f>S386*H386</f>
        <v>0</v>
      </c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R386" s="145" t="s">
        <v>297</v>
      </c>
      <c r="AT386" s="145" t="s">
        <v>191</v>
      </c>
      <c r="AU386" s="145" t="s">
        <v>80</v>
      </c>
      <c r="AY386" s="17" t="s">
        <v>147</v>
      </c>
      <c r="BE386" s="146">
        <f>IF(N386="základní",J386,0)</f>
        <v>0</v>
      </c>
      <c r="BF386" s="146">
        <f>IF(N386="snížená",J386,0)</f>
        <v>0</v>
      </c>
      <c r="BG386" s="146">
        <f>IF(N386="zákl. přenesená",J386,0)</f>
        <v>0</v>
      </c>
      <c r="BH386" s="146">
        <f>IF(N386="sníž. přenesená",J386,0)</f>
        <v>0</v>
      </c>
      <c r="BI386" s="146">
        <f>IF(N386="nulová",J386,0)</f>
        <v>0</v>
      </c>
      <c r="BJ386" s="17" t="s">
        <v>78</v>
      </c>
      <c r="BK386" s="146">
        <f>ROUND(I386*H386,2)</f>
        <v>0</v>
      </c>
      <c r="BL386" s="17" t="s">
        <v>224</v>
      </c>
      <c r="BM386" s="145" t="s">
        <v>763</v>
      </c>
    </row>
    <row r="387" spans="1:65" s="2" customFormat="1" ht="24.2" customHeight="1">
      <c r="A387" s="26"/>
      <c r="B387" s="134"/>
      <c r="C387" s="135" t="s">
        <v>764</v>
      </c>
      <c r="D387" s="135" t="s">
        <v>149</v>
      </c>
      <c r="E387" s="136" t="s">
        <v>765</v>
      </c>
      <c r="F387" s="137" t="s">
        <v>766</v>
      </c>
      <c r="G387" s="138" t="s">
        <v>269</v>
      </c>
      <c r="H387" s="189">
        <v>3</v>
      </c>
      <c r="I387" s="139">
        <v>0</v>
      </c>
      <c r="J387" s="139">
        <f>ROUND(I387*H387,2)</f>
        <v>0</v>
      </c>
      <c r="K387" s="140"/>
      <c r="L387" s="27"/>
      <c r="M387" s="141" t="s">
        <v>1</v>
      </c>
      <c r="N387" s="142" t="s">
        <v>36</v>
      </c>
      <c r="O387" s="143">
        <v>0.243</v>
      </c>
      <c r="P387" s="143">
        <f>O387*H387</f>
        <v>0.729</v>
      </c>
      <c r="Q387" s="143">
        <v>0</v>
      </c>
      <c r="R387" s="143">
        <f>Q387*H387</f>
        <v>0</v>
      </c>
      <c r="S387" s="143">
        <v>0</v>
      </c>
      <c r="T387" s="144">
        <f>S387*H387</f>
        <v>0</v>
      </c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R387" s="145" t="s">
        <v>224</v>
      </c>
      <c r="AT387" s="145" t="s">
        <v>149</v>
      </c>
      <c r="AU387" s="145" t="s">
        <v>80</v>
      </c>
      <c r="AY387" s="17" t="s">
        <v>147</v>
      </c>
      <c r="BE387" s="146">
        <f>IF(N387="základní",J387,0)</f>
        <v>0</v>
      </c>
      <c r="BF387" s="146">
        <f>IF(N387="snížená",J387,0)</f>
        <v>0</v>
      </c>
      <c r="BG387" s="146">
        <f>IF(N387="zákl. přenesená",J387,0)</f>
        <v>0</v>
      </c>
      <c r="BH387" s="146">
        <f>IF(N387="sníž. přenesená",J387,0)</f>
        <v>0</v>
      </c>
      <c r="BI387" s="146">
        <f>IF(N387="nulová",J387,0)</f>
        <v>0</v>
      </c>
      <c r="BJ387" s="17" t="s">
        <v>78</v>
      </c>
      <c r="BK387" s="146">
        <f>ROUND(I387*H387,2)</f>
        <v>0</v>
      </c>
      <c r="BL387" s="17" t="s">
        <v>224</v>
      </c>
      <c r="BM387" s="145" t="s">
        <v>767</v>
      </c>
    </row>
    <row r="388" spans="2:51" s="13" customFormat="1" ht="12">
      <c r="B388" s="147"/>
      <c r="D388" s="148" t="s">
        <v>155</v>
      </c>
      <c r="E388" s="149" t="s">
        <v>1</v>
      </c>
      <c r="F388" s="150" t="s">
        <v>768</v>
      </c>
      <c r="H388" s="190">
        <v>3</v>
      </c>
      <c r="L388" s="147"/>
      <c r="M388" s="151"/>
      <c r="N388" s="152"/>
      <c r="O388" s="152"/>
      <c r="P388" s="152"/>
      <c r="Q388" s="152"/>
      <c r="R388" s="152"/>
      <c r="S388" s="152"/>
      <c r="T388" s="153"/>
      <c r="AT388" s="149" t="s">
        <v>155</v>
      </c>
      <c r="AU388" s="149" t="s">
        <v>80</v>
      </c>
      <c r="AV388" s="13" t="s">
        <v>80</v>
      </c>
      <c r="AW388" s="13" t="s">
        <v>28</v>
      </c>
      <c r="AX388" s="13" t="s">
        <v>78</v>
      </c>
      <c r="AY388" s="149" t="s">
        <v>147</v>
      </c>
    </row>
    <row r="389" spans="1:65" s="2" customFormat="1" ht="24.2" customHeight="1">
      <c r="A389" s="26"/>
      <c r="B389" s="134"/>
      <c r="C389" s="154" t="s">
        <v>769</v>
      </c>
      <c r="D389" s="154" t="s">
        <v>191</v>
      </c>
      <c r="E389" s="155" t="s">
        <v>770</v>
      </c>
      <c r="F389" s="156" t="s">
        <v>771</v>
      </c>
      <c r="G389" s="157" t="s">
        <v>269</v>
      </c>
      <c r="H389" s="192">
        <v>3</v>
      </c>
      <c r="I389" s="158">
        <v>0</v>
      </c>
      <c r="J389" s="158">
        <f>ROUND(I389*H389,2)</f>
        <v>0</v>
      </c>
      <c r="K389" s="159"/>
      <c r="L389" s="160"/>
      <c r="M389" s="161" t="s">
        <v>1</v>
      </c>
      <c r="N389" s="162" t="s">
        <v>36</v>
      </c>
      <c r="O389" s="143">
        <v>0</v>
      </c>
      <c r="P389" s="143">
        <f>O389*H389</f>
        <v>0</v>
      </c>
      <c r="Q389" s="143">
        <v>0.0012</v>
      </c>
      <c r="R389" s="143">
        <f>Q389*H389</f>
        <v>0.0036</v>
      </c>
      <c r="S389" s="143">
        <v>0</v>
      </c>
      <c r="T389" s="144">
        <f>S389*H389</f>
        <v>0</v>
      </c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R389" s="145" t="s">
        <v>297</v>
      </c>
      <c r="AT389" s="145" t="s">
        <v>191</v>
      </c>
      <c r="AU389" s="145" t="s">
        <v>80</v>
      </c>
      <c r="AY389" s="17" t="s">
        <v>147</v>
      </c>
      <c r="BE389" s="146">
        <f>IF(N389="základní",J389,0)</f>
        <v>0</v>
      </c>
      <c r="BF389" s="146">
        <f>IF(N389="snížená",J389,0)</f>
        <v>0</v>
      </c>
      <c r="BG389" s="146">
        <f>IF(N389="zákl. přenesená",J389,0)</f>
        <v>0</v>
      </c>
      <c r="BH389" s="146">
        <f>IF(N389="sníž. přenesená",J389,0)</f>
        <v>0</v>
      </c>
      <c r="BI389" s="146">
        <f>IF(N389="nulová",J389,0)</f>
        <v>0</v>
      </c>
      <c r="BJ389" s="17" t="s">
        <v>78</v>
      </c>
      <c r="BK389" s="146">
        <f>ROUND(I389*H389,2)</f>
        <v>0</v>
      </c>
      <c r="BL389" s="17" t="s">
        <v>224</v>
      </c>
      <c r="BM389" s="145" t="s">
        <v>772</v>
      </c>
    </row>
    <row r="390" spans="1:65" s="2" customFormat="1" ht="14.45" customHeight="1">
      <c r="A390" s="26"/>
      <c r="B390" s="134"/>
      <c r="C390" s="135" t="s">
        <v>773</v>
      </c>
      <c r="D390" s="135" t="s">
        <v>149</v>
      </c>
      <c r="E390" s="136" t="s">
        <v>774</v>
      </c>
      <c r="F390" s="137" t="s">
        <v>775</v>
      </c>
      <c r="G390" s="138" t="s">
        <v>379</v>
      </c>
      <c r="H390" s="189">
        <v>3.4</v>
      </c>
      <c r="I390" s="139">
        <v>0</v>
      </c>
      <c r="J390" s="139">
        <f>ROUND(I390*H390,2)</f>
        <v>0</v>
      </c>
      <c r="K390" s="140"/>
      <c r="L390" s="27"/>
      <c r="M390" s="141" t="s">
        <v>1</v>
      </c>
      <c r="N390" s="142" t="s">
        <v>36</v>
      </c>
      <c r="O390" s="143">
        <v>0.074</v>
      </c>
      <c r="P390" s="143">
        <f>O390*H390</f>
        <v>0.2516</v>
      </c>
      <c r="Q390" s="143">
        <v>0</v>
      </c>
      <c r="R390" s="143">
        <f>Q390*H390</f>
        <v>0</v>
      </c>
      <c r="S390" s="143">
        <v>0</v>
      </c>
      <c r="T390" s="144">
        <f>S390*H390</f>
        <v>0</v>
      </c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R390" s="145" t="s">
        <v>224</v>
      </c>
      <c r="AT390" s="145" t="s">
        <v>149</v>
      </c>
      <c r="AU390" s="145" t="s">
        <v>80</v>
      </c>
      <c r="AY390" s="17" t="s">
        <v>147</v>
      </c>
      <c r="BE390" s="146">
        <f>IF(N390="základní",J390,0)</f>
        <v>0</v>
      </c>
      <c r="BF390" s="146">
        <f>IF(N390="snížená",J390,0)</f>
        <v>0</v>
      </c>
      <c r="BG390" s="146">
        <f>IF(N390="zákl. přenesená",J390,0)</f>
        <v>0</v>
      </c>
      <c r="BH390" s="146">
        <f>IF(N390="sníž. přenesená",J390,0)</f>
        <v>0</v>
      </c>
      <c r="BI390" s="146">
        <f>IF(N390="nulová",J390,0)</f>
        <v>0</v>
      </c>
      <c r="BJ390" s="17" t="s">
        <v>78</v>
      </c>
      <c r="BK390" s="146">
        <f>ROUND(I390*H390,2)</f>
        <v>0</v>
      </c>
      <c r="BL390" s="17" t="s">
        <v>224</v>
      </c>
      <c r="BM390" s="145" t="s">
        <v>776</v>
      </c>
    </row>
    <row r="391" spans="2:51" s="13" customFormat="1" ht="12">
      <c r="B391" s="147"/>
      <c r="D391" s="148" t="s">
        <v>155</v>
      </c>
      <c r="E391" s="149" t="s">
        <v>1</v>
      </c>
      <c r="F391" s="150" t="s">
        <v>777</v>
      </c>
      <c r="H391" s="190">
        <v>0.6</v>
      </c>
      <c r="L391" s="147"/>
      <c r="M391" s="151"/>
      <c r="N391" s="152"/>
      <c r="O391" s="152"/>
      <c r="P391" s="152"/>
      <c r="Q391" s="152"/>
      <c r="R391" s="152"/>
      <c r="S391" s="152"/>
      <c r="T391" s="153"/>
      <c r="AT391" s="149" t="s">
        <v>155</v>
      </c>
      <c r="AU391" s="149" t="s">
        <v>80</v>
      </c>
      <c r="AV391" s="13" t="s">
        <v>80</v>
      </c>
      <c r="AW391" s="13" t="s">
        <v>28</v>
      </c>
      <c r="AX391" s="13" t="s">
        <v>71</v>
      </c>
      <c r="AY391" s="149" t="s">
        <v>147</v>
      </c>
    </row>
    <row r="392" spans="2:51" s="13" customFormat="1" ht="12">
      <c r="B392" s="147"/>
      <c r="D392" s="148" t="s">
        <v>155</v>
      </c>
      <c r="E392" s="149" t="s">
        <v>1</v>
      </c>
      <c r="F392" s="150" t="s">
        <v>778</v>
      </c>
      <c r="H392" s="190">
        <v>2.8</v>
      </c>
      <c r="L392" s="147"/>
      <c r="M392" s="151"/>
      <c r="N392" s="152"/>
      <c r="O392" s="152"/>
      <c r="P392" s="152"/>
      <c r="Q392" s="152"/>
      <c r="R392" s="152"/>
      <c r="S392" s="152"/>
      <c r="T392" s="153"/>
      <c r="AT392" s="149" t="s">
        <v>155</v>
      </c>
      <c r="AU392" s="149" t="s">
        <v>80</v>
      </c>
      <c r="AV392" s="13" t="s">
        <v>80</v>
      </c>
      <c r="AW392" s="13" t="s">
        <v>28</v>
      </c>
      <c r="AX392" s="13" t="s">
        <v>71</v>
      </c>
      <c r="AY392" s="149" t="s">
        <v>147</v>
      </c>
    </row>
    <row r="393" spans="2:51" s="15" customFormat="1" ht="12">
      <c r="B393" s="169"/>
      <c r="D393" s="148" t="s">
        <v>155</v>
      </c>
      <c r="E393" s="170" t="s">
        <v>1</v>
      </c>
      <c r="F393" s="171" t="s">
        <v>317</v>
      </c>
      <c r="H393" s="194">
        <v>3.4</v>
      </c>
      <c r="L393" s="169"/>
      <c r="M393" s="172"/>
      <c r="N393" s="173"/>
      <c r="O393" s="173"/>
      <c r="P393" s="173"/>
      <c r="Q393" s="173"/>
      <c r="R393" s="173"/>
      <c r="S393" s="173"/>
      <c r="T393" s="174"/>
      <c r="AT393" s="170" t="s">
        <v>155</v>
      </c>
      <c r="AU393" s="170" t="s">
        <v>80</v>
      </c>
      <c r="AV393" s="15" t="s">
        <v>153</v>
      </c>
      <c r="AW393" s="15" t="s">
        <v>28</v>
      </c>
      <c r="AX393" s="15" t="s">
        <v>78</v>
      </c>
      <c r="AY393" s="170" t="s">
        <v>147</v>
      </c>
    </row>
    <row r="394" spans="1:65" s="2" customFormat="1" ht="14.45" customHeight="1">
      <c r="A394" s="26"/>
      <c r="B394" s="134"/>
      <c r="C394" s="154" t="s">
        <v>779</v>
      </c>
      <c r="D394" s="154" t="s">
        <v>191</v>
      </c>
      <c r="E394" s="155" t="s">
        <v>780</v>
      </c>
      <c r="F394" s="156" t="s">
        <v>781</v>
      </c>
      <c r="G394" s="157" t="s">
        <v>379</v>
      </c>
      <c r="H394" s="192">
        <v>3.74</v>
      </c>
      <c r="I394" s="158">
        <v>0</v>
      </c>
      <c r="J394" s="158">
        <f>ROUND(I394*H394,2)</f>
        <v>0</v>
      </c>
      <c r="K394" s="159"/>
      <c r="L394" s="160"/>
      <c r="M394" s="161" t="s">
        <v>1</v>
      </c>
      <c r="N394" s="162" t="s">
        <v>36</v>
      </c>
      <c r="O394" s="143">
        <v>0</v>
      </c>
      <c r="P394" s="143">
        <f>O394*H394</f>
        <v>0</v>
      </c>
      <c r="Q394" s="143">
        <v>0.00031</v>
      </c>
      <c r="R394" s="143">
        <f>Q394*H394</f>
        <v>0.0011594</v>
      </c>
      <c r="S394" s="143">
        <v>0</v>
      </c>
      <c r="T394" s="144">
        <f>S394*H394</f>
        <v>0</v>
      </c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R394" s="145" t="s">
        <v>297</v>
      </c>
      <c r="AT394" s="145" t="s">
        <v>191</v>
      </c>
      <c r="AU394" s="145" t="s">
        <v>80</v>
      </c>
      <c r="AY394" s="17" t="s">
        <v>147</v>
      </c>
      <c r="BE394" s="146">
        <f>IF(N394="základní",J394,0)</f>
        <v>0</v>
      </c>
      <c r="BF394" s="146">
        <f>IF(N394="snížená",J394,0)</f>
        <v>0</v>
      </c>
      <c r="BG394" s="146">
        <f>IF(N394="zákl. přenesená",J394,0)</f>
        <v>0</v>
      </c>
      <c r="BH394" s="146">
        <f>IF(N394="sníž. přenesená",J394,0)</f>
        <v>0</v>
      </c>
      <c r="BI394" s="146">
        <f>IF(N394="nulová",J394,0)</f>
        <v>0</v>
      </c>
      <c r="BJ394" s="17" t="s">
        <v>78</v>
      </c>
      <c r="BK394" s="146">
        <f>ROUND(I394*H394,2)</f>
        <v>0</v>
      </c>
      <c r="BL394" s="17" t="s">
        <v>224</v>
      </c>
      <c r="BM394" s="145" t="s">
        <v>782</v>
      </c>
    </row>
    <row r="395" spans="2:51" s="13" customFormat="1" ht="12">
      <c r="B395" s="147"/>
      <c r="D395" s="148" t="s">
        <v>155</v>
      </c>
      <c r="F395" s="150" t="s">
        <v>783</v>
      </c>
      <c r="H395" s="190">
        <v>3.74</v>
      </c>
      <c r="L395" s="147"/>
      <c r="M395" s="151"/>
      <c r="N395" s="152"/>
      <c r="O395" s="152"/>
      <c r="P395" s="152"/>
      <c r="Q395" s="152"/>
      <c r="R395" s="152"/>
      <c r="S395" s="152"/>
      <c r="T395" s="153"/>
      <c r="AT395" s="149" t="s">
        <v>155</v>
      </c>
      <c r="AU395" s="149" t="s">
        <v>80</v>
      </c>
      <c r="AV395" s="13" t="s">
        <v>80</v>
      </c>
      <c r="AW395" s="13" t="s">
        <v>3</v>
      </c>
      <c r="AX395" s="13" t="s">
        <v>78</v>
      </c>
      <c r="AY395" s="149" t="s">
        <v>147</v>
      </c>
    </row>
    <row r="396" spans="1:65" s="2" customFormat="1" ht="24.2" customHeight="1">
      <c r="A396" s="26"/>
      <c r="B396" s="134"/>
      <c r="C396" s="135" t="s">
        <v>784</v>
      </c>
      <c r="D396" s="135" t="s">
        <v>149</v>
      </c>
      <c r="E396" s="136" t="s">
        <v>785</v>
      </c>
      <c r="F396" s="137" t="s">
        <v>786</v>
      </c>
      <c r="G396" s="138" t="s">
        <v>269</v>
      </c>
      <c r="H396" s="189">
        <v>1</v>
      </c>
      <c r="I396" s="139">
        <v>0</v>
      </c>
      <c r="J396" s="139">
        <f>ROUND(I396*H396,2)</f>
        <v>0</v>
      </c>
      <c r="K396" s="140"/>
      <c r="L396" s="27"/>
      <c r="M396" s="141" t="s">
        <v>1</v>
      </c>
      <c r="N396" s="142" t="s">
        <v>36</v>
      </c>
      <c r="O396" s="143">
        <v>0.6</v>
      </c>
      <c r="P396" s="143">
        <f>O396*H396</f>
        <v>0.6</v>
      </c>
      <c r="Q396" s="143">
        <v>0</v>
      </c>
      <c r="R396" s="143">
        <f>Q396*H396</f>
        <v>0</v>
      </c>
      <c r="S396" s="143">
        <v>0</v>
      </c>
      <c r="T396" s="144">
        <f>S396*H396</f>
        <v>0</v>
      </c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R396" s="145" t="s">
        <v>224</v>
      </c>
      <c r="AT396" s="145" t="s">
        <v>149</v>
      </c>
      <c r="AU396" s="145" t="s">
        <v>80</v>
      </c>
      <c r="AY396" s="17" t="s">
        <v>147</v>
      </c>
      <c r="BE396" s="146">
        <f>IF(N396="základní",J396,0)</f>
        <v>0</v>
      </c>
      <c r="BF396" s="146">
        <f>IF(N396="snížená",J396,0)</f>
        <v>0</v>
      </c>
      <c r="BG396" s="146">
        <f>IF(N396="zákl. přenesená",J396,0)</f>
        <v>0</v>
      </c>
      <c r="BH396" s="146">
        <f>IF(N396="sníž. přenesená",J396,0)</f>
        <v>0</v>
      </c>
      <c r="BI396" s="146">
        <f>IF(N396="nulová",J396,0)</f>
        <v>0</v>
      </c>
      <c r="BJ396" s="17" t="s">
        <v>78</v>
      </c>
      <c r="BK396" s="146">
        <f>ROUND(I396*H396,2)</f>
        <v>0</v>
      </c>
      <c r="BL396" s="17" t="s">
        <v>224</v>
      </c>
      <c r="BM396" s="145" t="s">
        <v>787</v>
      </c>
    </row>
    <row r="397" spans="2:51" s="13" customFormat="1" ht="12">
      <c r="B397" s="147"/>
      <c r="D397" s="148" t="s">
        <v>155</v>
      </c>
      <c r="E397" s="149" t="s">
        <v>1</v>
      </c>
      <c r="F397" s="150" t="s">
        <v>788</v>
      </c>
      <c r="H397" s="190">
        <v>1</v>
      </c>
      <c r="L397" s="147"/>
      <c r="M397" s="151"/>
      <c r="N397" s="152"/>
      <c r="O397" s="152"/>
      <c r="P397" s="152"/>
      <c r="Q397" s="152"/>
      <c r="R397" s="152"/>
      <c r="S397" s="152"/>
      <c r="T397" s="153"/>
      <c r="AT397" s="149" t="s">
        <v>155</v>
      </c>
      <c r="AU397" s="149" t="s">
        <v>80</v>
      </c>
      <c r="AV397" s="13" t="s">
        <v>80</v>
      </c>
      <c r="AW397" s="13" t="s">
        <v>28</v>
      </c>
      <c r="AX397" s="13" t="s">
        <v>78</v>
      </c>
      <c r="AY397" s="149" t="s">
        <v>147</v>
      </c>
    </row>
    <row r="398" spans="1:65" s="2" customFormat="1" ht="24.2" customHeight="1">
      <c r="A398" s="26"/>
      <c r="B398" s="134"/>
      <c r="C398" s="135" t="s">
        <v>789</v>
      </c>
      <c r="D398" s="135" t="s">
        <v>149</v>
      </c>
      <c r="E398" s="136" t="s">
        <v>790</v>
      </c>
      <c r="F398" s="137" t="s">
        <v>791</v>
      </c>
      <c r="G398" s="138" t="s">
        <v>168</v>
      </c>
      <c r="H398" s="189">
        <v>0.936</v>
      </c>
      <c r="I398" s="139">
        <v>0</v>
      </c>
      <c r="J398" s="139">
        <f>ROUND(I398*H398,2)</f>
        <v>0</v>
      </c>
      <c r="K398" s="140"/>
      <c r="L398" s="27"/>
      <c r="M398" s="141" t="s">
        <v>1</v>
      </c>
      <c r="N398" s="142" t="s">
        <v>36</v>
      </c>
      <c r="O398" s="143">
        <v>2.255</v>
      </c>
      <c r="P398" s="143">
        <f>O398*H398</f>
        <v>2.11068</v>
      </c>
      <c r="Q398" s="143">
        <v>0</v>
      </c>
      <c r="R398" s="143">
        <f>Q398*H398</f>
        <v>0</v>
      </c>
      <c r="S398" s="143">
        <v>0</v>
      </c>
      <c r="T398" s="144">
        <f>S398*H398</f>
        <v>0</v>
      </c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R398" s="145" t="s">
        <v>224</v>
      </c>
      <c r="AT398" s="145" t="s">
        <v>149</v>
      </c>
      <c r="AU398" s="145" t="s">
        <v>80</v>
      </c>
      <c r="AY398" s="17" t="s">
        <v>147</v>
      </c>
      <c r="BE398" s="146">
        <f>IF(N398="základní",J398,0)</f>
        <v>0</v>
      </c>
      <c r="BF398" s="146">
        <f>IF(N398="snížená",J398,0)</f>
        <v>0</v>
      </c>
      <c r="BG398" s="146">
        <f>IF(N398="zákl. přenesená",J398,0)</f>
        <v>0</v>
      </c>
      <c r="BH398" s="146">
        <f>IF(N398="sníž. přenesená",J398,0)</f>
        <v>0</v>
      </c>
      <c r="BI398" s="146">
        <f>IF(N398="nulová",J398,0)</f>
        <v>0</v>
      </c>
      <c r="BJ398" s="17" t="s">
        <v>78</v>
      </c>
      <c r="BK398" s="146">
        <f>ROUND(I398*H398,2)</f>
        <v>0</v>
      </c>
      <c r="BL398" s="17" t="s">
        <v>224</v>
      </c>
      <c r="BM398" s="145" t="s">
        <v>792</v>
      </c>
    </row>
    <row r="399" spans="2:63" s="12" customFormat="1" ht="22.9" customHeight="1">
      <c r="B399" s="122"/>
      <c r="D399" s="123" t="s">
        <v>70</v>
      </c>
      <c r="E399" s="132" t="s">
        <v>793</v>
      </c>
      <c r="F399" s="132" t="s">
        <v>794</v>
      </c>
      <c r="H399" s="191"/>
      <c r="J399" s="133">
        <f>BK399</f>
        <v>0</v>
      </c>
      <c r="L399" s="122"/>
      <c r="M399" s="126"/>
      <c r="N399" s="127"/>
      <c r="O399" s="127"/>
      <c r="P399" s="128">
        <f>SUM(P400:P422)</f>
        <v>22.792669</v>
      </c>
      <c r="Q399" s="127"/>
      <c r="R399" s="128">
        <f>SUM(R400:R422)</f>
        <v>0.1471228</v>
      </c>
      <c r="S399" s="127"/>
      <c r="T399" s="129">
        <f>SUM(T400:T422)</f>
        <v>0.014400000000000001</v>
      </c>
      <c r="AR399" s="123" t="s">
        <v>80</v>
      </c>
      <c r="AT399" s="130" t="s">
        <v>70</v>
      </c>
      <c r="AU399" s="130" t="s">
        <v>78</v>
      </c>
      <c r="AY399" s="123" t="s">
        <v>147</v>
      </c>
      <c r="BK399" s="131">
        <f>SUM(BK400:BK422)</f>
        <v>0</v>
      </c>
    </row>
    <row r="400" spans="1:65" s="2" customFormat="1" ht="37.9" customHeight="1">
      <c r="A400" s="26"/>
      <c r="B400" s="134"/>
      <c r="C400" s="135" t="s">
        <v>795</v>
      </c>
      <c r="D400" s="135" t="s">
        <v>149</v>
      </c>
      <c r="E400" s="136" t="s">
        <v>796</v>
      </c>
      <c r="F400" s="137" t="s">
        <v>797</v>
      </c>
      <c r="G400" s="138" t="s">
        <v>269</v>
      </c>
      <c r="H400" s="189">
        <v>2</v>
      </c>
      <c r="I400" s="139">
        <v>0</v>
      </c>
      <c r="J400" s="139">
        <f aca="true" t="shared" si="10" ref="J400:J409">ROUND(I400*H400,2)</f>
        <v>0</v>
      </c>
      <c r="K400" s="140"/>
      <c r="L400" s="27"/>
      <c r="M400" s="141" t="s">
        <v>1</v>
      </c>
      <c r="N400" s="142" t="s">
        <v>36</v>
      </c>
      <c r="O400" s="143">
        <v>0</v>
      </c>
      <c r="P400" s="143">
        <f aca="true" t="shared" si="11" ref="P400:P409">O400*H400</f>
        <v>0</v>
      </c>
      <c r="Q400" s="143">
        <v>0</v>
      </c>
      <c r="R400" s="143">
        <f aca="true" t="shared" si="12" ref="R400:R409">Q400*H400</f>
        <v>0</v>
      </c>
      <c r="S400" s="143">
        <v>0</v>
      </c>
      <c r="T400" s="144">
        <f aca="true" t="shared" si="13" ref="T400:T409">S400*H400</f>
        <v>0</v>
      </c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R400" s="145" t="s">
        <v>224</v>
      </c>
      <c r="AT400" s="145" t="s">
        <v>149</v>
      </c>
      <c r="AU400" s="145" t="s">
        <v>80</v>
      </c>
      <c r="AY400" s="17" t="s">
        <v>147</v>
      </c>
      <c r="BE400" s="146">
        <f aca="true" t="shared" si="14" ref="BE400:BE409">IF(N400="základní",J400,0)</f>
        <v>0</v>
      </c>
      <c r="BF400" s="146">
        <f aca="true" t="shared" si="15" ref="BF400:BF409">IF(N400="snížená",J400,0)</f>
        <v>0</v>
      </c>
      <c r="BG400" s="146">
        <f aca="true" t="shared" si="16" ref="BG400:BG409">IF(N400="zákl. přenesená",J400,0)</f>
        <v>0</v>
      </c>
      <c r="BH400" s="146">
        <f aca="true" t="shared" si="17" ref="BH400:BH409">IF(N400="sníž. přenesená",J400,0)</f>
        <v>0</v>
      </c>
      <c r="BI400" s="146">
        <f aca="true" t="shared" si="18" ref="BI400:BI409">IF(N400="nulová",J400,0)</f>
        <v>0</v>
      </c>
      <c r="BJ400" s="17" t="s">
        <v>78</v>
      </c>
      <c r="BK400" s="146">
        <f aca="true" t="shared" si="19" ref="BK400:BK409">ROUND(I400*H400,2)</f>
        <v>0</v>
      </c>
      <c r="BL400" s="17" t="s">
        <v>224</v>
      </c>
      <c r="BM400" s="145" t="s">
        <v>798</v>
      </c>
    </row>
    <row r="401" spans="1:65" s="2" customFormat="1" ht="14.45" customHeight="1">
      <c r="A401" s="26"/>
      <c r="B401" s="134"/>
      <c r="C401" s="135" t="s">
        <v>799</v>
      </c>
      <c r="D401" s="135" t="s">
        <v>149</v>
      </c>
      <c r="E401" s="136" t="s">
        <v>800</v>
      </c>
      <c r="F401" s="137" t="s">
        <v>801</v>
      </c>
      <c r="G401" s="138" t="s">
        <v>269</v>
      </c>
      <c r="H401" s="189">
        <v>4</v>
      </c>
      <c r="I401" s="139">
        <v>0</v>
      </c>
      <c r="J401" s="139">
        <f t="shared" si="10"/>
        <v>0</v>
      </c>
      <c r="K401" s="140"/>
      <c r="L401" s="27"/>
      <c r="M401" s="141" t="s">
        <v>1</v>
      </c>
      <c r="N401" s="142" t="s">
        <v>36</v>
      </c>
      <c r="O401" s="143">
        <v>0</v>
      </c>
      <c r="P401" s="143">
        <f t="shared" si="11"/>
        <v>0</v>
      </c>
      <c r="Q401" s="143">
        <v>0</v>
      </c>
      <c r="R401" s="143">
        <f t="shared" si="12"/>
        <v>0</v>
      </c>
      <c r="S401" s="143">
        <v>0</v>
      </c>
      <c r="T401" s="144">
        <f t="shared" si="13"/>
        <v>0</v>
      </c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R401" s="145" t="s">
        <v>224</v>
      </c>
      <c r="AT401" s="145" t="s">
        <v>149</v>
      </c>
      <c r="AU401" s="145" t="s">
        <v>80</v>
      </c>
      <c r="AY401" s="17" t="s">
        <v>147</v>
      </c>
      <c r="BE401" s="146">
        <f t="shared" si="14"/>
        <v>0</v>
      </c>
      <c r="BF401" s="146">
        <f t="shared" si="15"/>
        <v>0</v>
      </c>
      <c r="BG401" s="146">
        <f t="shared" si="16"/>
        <v>0</v>
      </c>
      <c r="BH401" s="146">
        <f t="shared" si="17"/>
        <v>0</v>
      </c>
      <c r="BI401" s="146">
        <f t="shared" si="18"/>
        <v>0</v>
      </c>
      <c r="BJ401" s="17" t="s">
        <v>78</v>
      </c>
      <c r="BK401" s="146">
        <f t="shared" si="19"/>
        <v>0</v>
      </c>
      <c r="BL401" s="17" t="s">
        <v>224</v>
      </c>
      <c r="BM401" s="145" t="s">
        <v>802</v>
      </c>
    </row>
    <row r="402" spans="1:65" s="2" customFormat="1" ht="14.45" customHeight="1">
      <c r="A402" s="26"/>
      <c r="B402" s="134"/>
      <c r="C402" s="135" t="s">
        <v>803</v>
      </c>
      <c r="D402" s="135" t="s">
        <v>149</v>
      </c>
      <c r="E402" s="136" t="s">
        <v>804</v>
      </c>
      <c r="F402" s="137" t="s">
        <v>805</v>
      </c>
      <c r="G402" s="138" t="s">
        <v>269</v>
      </c>
      <c r="H402" s="189">
        <v>1</v>
      </c>
      <c r="I402" s="139">
        <v>0</v>
      </c>
      <c r="J402" s="139">
        <f t="shared" si="10"/>
        <v>0</v>
      </c>
      <c r="K402" s="140"/>
      <c r="L402" s="27"/>
      <c r="M402" s="141" t="s">
        <v>1</v>
      </c>
      <c r="N402" s="142" t="s">
        <v>36</v>
      </c>
      <c r="O402" s="143">
        <v>0</v>
      </c>
      <c r="P402" s="143">
        <f t="shared" si="11"/>
        <v>0</v>
      </c>
      <c r="Q402" s="143">
        <v>0</v>
      </c>
      <c r="R402" s="143">
        <f t="shared" si="12"/>
        <v>0</v>
      </c>
      <c r="S402" s="143">
        <v>0</v>
      </c>
      <c r="T402" s="144">
        <f t="shared" si="13"/>
        <v>0</v>
      </c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R402" s="145" t="s">
        <v>224</v>
      </c>
      <c r="AT402" s="145" t="s">
        <v>149</v>
      </c>
      <c r="AU402" s="145" t="s">
        <v>80</v>
      </c>
      <c r="AY402" s="17" t="s">
        <v>147</v>
      </c>
      <c r="BE402" s="146">
        <f t="shared" si="14"/>
        <v>0</v>
      </c>
      <c r="BF402" s="146">
        <f t="shared" si="15"/>
        <v>0</v>
      </c>
      <c r="BG402" s="146">
        <f t="shared" si="16"/>
        <v>0</v>
      </c>
      <c r="BH402" s="146">
        <f t="shared" si="17"/>
        <v>0</v>
      </c>
      <c r="BI402" s="146">
        <f t="shared" si="18"/>
        <v>0</v>
      </c>
      <c r="BJ402" s="17" t="s">
        <v>78</v>
      </c>
      <c r="BK402" s="146">
        <f t="shared" si="19"/>
        <v>0</v>
      </c>
      <c r="BL402" s="17" t="s">
        <v>224</v>
      </c>
      <c r="BM402" s="145" t="s">
        <v>806</v>
      </c>
    </row>
    <row r="403" spans="1:65" s="2" customFormat="1" ht="14.45" customHeight="1">
      <c r="A403" s="26"/>
      <c r="B403" s="134"/>
      <c r="C403" s="135" t="s">
        <v>807</v>
      </c>
      <c r="D403" s="135" t="s">
        <v>149</v>
      </c>
      <c r="E403" s="136" t="s">
        <v>808</v>
      </c>
      <c r="F403" s="137" t="s">
        <v>809</v>
      </c>
      <c r="G403" s="138" t="s">
        <v>269</v>
      </c>
      <c r="H403" s="189">
        <v>1</v>
      </c>
      <c r="I403" s="139">
        <v>0</v>
      </c>
      <c r="J403" s="139">
        <f t="shared" si="10"/>
        <v>0</v>
      </c>
      <c r="K403" s="140"/>
      <c r="L403" s="27"/>
      <c r="M403" s="141" t="s">
        <v>1</v>
      </c>
      <c r="N403" s="142" t="s">
        <v>36</v>
      </c>
      <c r="O403" s="143">
        <v>0</v>
      </c>
      <c r="P403" s="143">
        <f t="shared" si="11"/>
        <v>0</v>
      </c>
      <c r="Q403" s="143">
        <v>0</v>
      </c>
      <c r="R403" s="143">
        <f t="shared" si="12"/>
        <v>0</v>
      </c>
      <c r="S403" s="143">
        <v>0</v>
      </c>
      <c r="T403" s="144">
        <f t="shared" si="13"/>
        <v>0</v>
      </c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R403" s="145" t="s">
        <v>224</v>
      </c>
      <c r="AT403" s="145" t="s">
        <v>149</v>
      </c>
      <c r="AU403" s="145" t="s">
        <v>80</v>
      </c>
      <c r="AY403" s="17" t="s">
        <v>147</v>
      </c>
      <c r="BE403" s="146">
        <f t="shared" si="14"/>
        <v>0</v>
      </c>
      <c r="BF403" s="146">
        <f t="shared" si="15"/>
        <v>0</v>
      </c>
      <c r="BG403" s="146">
        <f t="shared" si="16"/>
        <v>0</v>
      </c>
      <c r="BH403" s="146">
        <f t="shared" si="17"/>
        <v>0</v>
      </c>
      <c r="BI403" s="146">
        <f t="shared" si="18"/>
        <v>0</v>
      </c>
      <c r="BJ403" s="17" t="s">
        <v>78</v>
      </c>
      <c r="BK403" s="146">
        <f t="shared" si="19"/>
        <v>0</v>
      </c>
      <c r="BL403" s="17" t="s">
        <v>224</v>
      </c>
      <c r="BM403" s="145" t="s">
        <v>810</v>
      </c>
    </row>
    <row r="404" spans="1:65" s="2" customFormat="1" ht="14.45" customHeight="1">
      <c r="A404" s="26"/>
      <c r="B404" s="134"/>
      <c r="C404" s="135" t="s">
        <v>811</v>
      </c>
      <c r="D404" s="135" t="s">
        <v>149</v>
      </c>
      <c r="E404" s="136" t="s">
        <v>812</v>
      </c>
      <c r="F404" s="137" t="s">
        <v>813</v>
      </c>
      <c r="G404" s="138" t="s">
        <v>269</v>
      </c>
      <c r="H404" s="189">
        <v>1</v>
      </c>
      <c r="I404" s="139">
        <v>0</v>
      </c>
      <c r="J404" s="139">
        <f t="shared" si="10"/>
        <v>0</v>
      </c>
      <c r="K404" s="140"/>
      <c r="L404" s="27"/>
      <c r="M404" s="141" t="s">
        <v>1</v>
      </c>
      <c r="N404" s="142" t="s">
        <v>36</v>
      </c>
      <c r="O404" s="143">
        <v>0</v>
      </c>
      <c r="P404" s="143">
        <f t="shared" si="11"/>
        <v>0</v>
      </c>
      <c r="Q404" s="143">
        <v>0</v>
      </c>
      <c r="R404" s="143">
        <f t="shared" si="12"/>
        <v>0</v>
      </c>
      <c r="S404" s="143">
        <v>0</v>
      </c>
      <c r="T404" s="144">
        <f t="shared" si="13"/>
        <v>0</v>
      </c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R404" s="145" t="s">
        <v>224</v>
      </c>
      <c r="AT404" s="145" t="s">
        <v>149</v>
      </c>
      <c r="AU404" s="145" t="s">
        <v>80</v>
      </c>
      <c r="AY404" s="17" t="s">
        <v>147</v>
      </c>
      <c r="BE404" s="146">
        <f t="shared" si="14"/>
        <v>0</v>
      </c>
      <c r="BF404" s="146">
        <f t="shared" si="15"/>
        <v>0</v>
      </c>
      <c r="BG404" s="146">
        <f t="shared" si="16"/>
        <v>0</v>
      </c>
      <c r="BH404" s="146">
        <f t="shared" si="17"/>
        <v>0</v>
      </c>
      <c r="BI404" s="146">
        <f t="shared" si="18"/>
        <v>0</v>
      </c>
      <c r="BJ404" s="17" t="s">
        <v>78</v>
      </c>
      <c r="BK404" s="146">
        <f t="shared" si="19"/>
        <v>0</v>
      </c>
      <c r="BL404" s="17" t="s">
        <v>224</v>
      </c>
      <c r="BM404" s="145" t="s">
        <v>814</v>
      </c>
    </row>
    <row r="405" spans="1:65" s="2" customFormat="1" ht="24.2" customHeight="1">
      <c r="A405" s="26"/>
      <c r="B405" s="134"/>
      <c r="C405" s="135" t="s">
        <v>815</v>
      </c>
      <c r="D405" s="135" t="s">
        <v>149</v>
      </c>
      <c r="E405" s="136" t="s">
        <v>816</v>
      </c>
      <c r="F405" s="137" t="s">
        <v>817</v>
      </c>
      <c r="G405" s="138" t="s">
        <v>269</v>
      </c>
      <c r="H405" s="189">
        <v>1</v>
      </c>
      <c r="I405" s="139">
        <v>0</v>
      </c>
      <c r="J405" s="139">
        <f t="shared" si="10"/>
        <v>0</v>
      </c>
      <c r="K405" s="140"/>
      <c r="L405" s="27"/>
      <c r="M405" s="141" t="s">
        <v>1</v>
      </c>
      <c r="N405" s="142" t="s">
        <v>36</v>
      </c>
      <c r="O405" s="143">
        <v>0</v>
      </c>
      <c r="P405" s="143">
        <f t="shared" si="11"/>
        <v>0</v>
      </c>
      <c r="Q405" s="143">
        <v>0</v>
      </c>
      <c r="R405" s="143">
        <f t="shared" si="12"/>
        <v>0</v>
      </c>
      <c r="S405" s="143">
        <v>0</v>
      </c>
      <c r="T405" s="144">
        <f t="shared" si="13"/>
        <v>0</v>
      </c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R405" s="145" t="s">
        <v>224</v>
      </c>
      <c r="AT405" s="145" t="s">
        <v>149</v>
      </c>
      <c r="AU405" s="145" t="s">
        <v>80</v>
      </c>
      <c r="AY405" s="17" t="s">
        <v>147</v>
      </c>
      <c r="BE405" s="146">
        <f t="shared" si="14"/>
        <v>0</v>
      </c>
      <c r="BF405" s="146">
        <f t="shared" si="15"/>
        <v>0</v>
      </c>
      <c r="BG405" s="146">
        <f t="shared" si="16"/>
        <v>0</v>
      </c>
      <c r="BH405" s="146">
        <f t="shared" si="17"/>
        <v>0</v>
      </c>
      <c r="BI405" s="146">
        <f t="shared" si="18"/>
        <v>0</v>
      </c>
      <c r="BJ405" s="17" t="s">
        <v>78</v>
      </c>
      <c r="BK405" s="146">
        <f t="shared" si="19"/>
        <v>0</v>
      </c>
      <c r="BL405" s="17" t="s">
        <v>224</v>
      </c>
      <c r="BM405" s="145" t="s">
        <v>818</v>
      </c>
    </row>
    <row r="406" spans="1:65" s="2" customFormat="1" ht="24.2" customHeight="1">
      <c r="A406" s="26"/>
      <c r="B406" s="134"/>
      <c r="C406" s="135" t="s">
        <v>819</v>
      </c>
      <c r="D406" s="135" t="s">
        <v>149</v>
      </c>
      <c r="E406" s="136" t="s">
        <v>820</v>
      </c>
      <c r="F406" s="137" t="s">
        <v>821</v>
      </c>
      <c r="G406" s="138" t="s">
        <v>269</v>
      </c>
      <c r="H406" s="189">
        <v>1</v>
      </c>
      <c r="I406" s="139">
        <v>0</v>
      </c>
      <c r="J406" s="139">
        <f t="shared" si="10"/>
        <v>0</v>
      </c>
      <c r="K406" s="140"/>
      <c r="L406" s="27"/>
      <c r="M406" s="141" t="s">
        <v>1</v>
      </c>
      <c r="N406" s="142" t="s">
        <v>36</v>
      </c>
      <c r="O406" s="143">
        <v>0</v>
      </c>
      <c r="P406" s="143">
        <f t="shared" si="11"/>
        <v>0</v>
      </c>
      <c r="Q406" s="143">
        <v>0</v>
      </c>
      <c r="R406" s="143">
        <f t="shared" si="12"/>
        <v>0</v>
      </c>
      <c r="S406" s="143">
        <v>0</v>
      </c>
      <c r="T406" s="144">
        <f t="shared" si="13"/>
        <v>0</v>
      </c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R406" s="145" t="s">
        <v>224</v>
      </c>
      <c r="AT406" s="145" t="s">
        <v>149</v>
      </c>
      <c r="AU406" s="145" t="s">
        <v>80</v>
      </c>
      <c r="AY406" s="17" t="s">
        <v>147</v>
      </c>
      <c r="BE406" s="146">
        <f t="shared" si="14"/>
        <v>0</v>
      </c>
      <c r="BF406" s="146">
        <f t="shared" si="15"/>
        <v>0</v>
      </c>
      <c r="BG406" s="146">
        <f t="shared" si="16"/>
        <v>0</v>
      </c>
      <c r="BH406" s="146">
        <f t="shared" si="17"/>
        <v>0</v>
      </c>
      <c r="BI406" s="146">
        <f t="shared" si="18"/>
        <v>0</v>
      </c>
      <c r="BJ406" s="17" t="s">
        <v>78</v>
      </c>
      <c r="BK406" s="146">
        <f t="shared" si="19"/>
        <v>0</v>
      </c>
      <c r="BL406" s="17" t="s">
        <v>224</v>
      </c>
      <c r="BM406" s="145" t="s">
        <v>822</v>
      </c>
    </row>
    <row r="407" spans="1:65" s="2" customFormat="1" ht="37.9" customHeight="1">
      <c r="A407" s="26"/>
      <c r="B407" s="134"/>
      <c r="C407" s="135" t="s">
        <v>823</v>
      </c>
      <c r="D407" s="135" t="s">
        <v>149</v>
      </c>
      <c r="E407" s="136" t="s">
        <v>824</v>
      </c>
      <c r="F407" s="137" t="s">
        <v>825</v>
      </c>
      <c r="G407" s="138" t="s">
        <v>269</v>
      </c>
      <c r="H407" s="189">
        <v>1</v>
      </c>
      <c r="I407" s="139">
        <v>0</v>
      </c>
      <c r="J407" s="139">
        <f t="shared" si="10"/>
        <v>0</v>
      </c>
      <c r="K407" s="140"/>
      <c r="L407" s="27"/>
      <c r="M407" s="141" t="s">
        <v>1</v>
      </c>
      <c r="N407" s="142" t="s">
        <v>36</v>
      </c>
      <c r="O407" s="143">
        <v>0</v>
      </c>
      <c r="P407" s="143">
        <f t="shared" si="11"/>
        <v>0</v>
      </c>
      <c r="Q407" s="143">
        <v>0</v>
      </c>
      <c r="R407" s="143">
        <f t="shared" si="12"/>
        <v>0</v>
      </c>
      <c r="S407" s="143">
        <v>0</v>
      </c>
      <c r="T407" s="144">
        <f t="shared" si="13"/>
        <v>0</v>
      </c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R407" s="145" t="s">
        <v>224</v>
      </c>
      <c r="AT407" s="145" t="s">
        <v>149</v>
      </c>
      <c r="AU407" s="145" t="s">
        <v>80</v>
      </c>
      <c r="AY407" s="17" t="s">
        <v>147</v>
      </c>
      <c r="BE407" s="146">
        <f t="shared" si="14"/>
        <v>0</v>
      </c>
      <c r="BF407" s="146">
        <f t="shared" si="15"/>
        <v>0</v>
      </c>
      <c r="BG407" s="146">
        <f t="shared" si="16"/>
        <v>0</v>
      </c>
      <c r="BH407" s="146">
        <f t="shared" si="17"/>
        <v>0</v>
      </c>
      <c r="BI407" s="146">
        <f t="shared" si="18"/>
        <v>0</v>
      </c>
      <c r="BJ407" s="17" t="s">
        <v>78</v>
      </c>
      <c r="BK407" s="146">
        <f t="shared" si="19"/>
        <v>0</v>
      </c>
      <c r="BL407" s="17" t="s">
        <v>224</v>
      </c>
      <c r="BM407" s="145" t="s">
        <v>826</v>
      </c>
    </row>
    <row r="408" spans="1:65" s="2" customFormat="1" ht="24.2" customHeight="1">
      <c r="A408" s="26"/>
      <c r="B408" s="134"/>
      <c r="C408" s="135" t="s">
        <v>827</v>
      </c>
      <c r="D408" s="135" t="s">
        <v>149</v>
      </c>
      <c r="E408" s="136" t="s">
        <v>828</v>
      </c>
      <c r="F408" s="137" t="s">
        <v>829</v>
      </c>
      <c r="G408" s="138" t="s">
        <v>379</v>
      </c>
      <c r="H408" s="189">
        <v>0.9</v>
      </c>
      <c r="I408" s="139">
        <v>0</v>
      </c>
      <c r="J408" s="139">
        <f t="shared" si="10"/>
        <v>0</v>
      </c>
      <c r="K408" s="140"/>
      <c r="L408" s="27"/>
      <c r="M408" s="141" t="s">
        <v>1</v>
      </c>
      <c r="N408" s="142" t="s">
        <v>36</v>
      </c>
      <c r="O408" s="143">
        <v>0.804</v>
      </c>
      <c r="P408" s="143">
        <f t="shared" si="11"/>
        <v>0.7236</v>
      </c>
      <c r="Q408" s="143">
        <v>0</v>
      </c>
      <c r="R408" s="143">
        <f t="shared" si="12"/>
        <v>0</v>
      </c>
      <c r="S408" s="143">
        <v>0.016</v>
      </c>
      <c r="T408" s="144">
        <f t="shared" si="13"/>
        <v>0.014400000000000001</v>
      </c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R408" s="145" t="s">
        <v>224</v>
      </c>
      <c r="AT408" s="145" t="s">
        <v>149</v>
      </c>
      <c r="AU408" s="145" t="s">
        <v>80</v>
      </c>
      <c r="AY408" s="17" t="s">
        <v>147</v>
      </c>
      <c r="BE408" s="146">
        <f t="shared" si="14"/>
        <v>0</v>
      </c>
      <c r="BF408" s="146">
        <f t="shared" si="15"/>
        <v>0</v>
      </c>
      <c r="BG408" s="146">
        <f t="shared" si="16"/>
        <v>0</v>
      </c>
      <c r="BH408" s="146">
        <f t="shared" si="17"/>
        <v>0</v>
      </c>
      <c r="BI408" s="146">
        <f t="shared" si="18"/>
        <v>0</v>
      </c>
      <c r="BJ408" s="17" t="s">
        <v>78</v>
      </c>
      <c r="BK408" s="146">
        <f t="shared" si="19"/>
        <v>0</v>
      </c>
      <c r="BL408" s="17" t="s">
        <v>224</v>
      </c>
      <c r="BM408" s="145" t="s">
        <v>830</v>
      </c>
    </row>
    <row r="409" spans="1:65" s="2" customFormat="1" ht="24.2" customHeight="1">
      <c r="A409" s="26"/>
      <c r="B409" s="134"/>
      <c r="C409" s="135" t="s">
        <v>831</v>
      </c>
      <c r="D409" s="135" t="s">
        <v>149</v>
      </c>
      <c r="E409" s="136" t="s">
        <v>832</v>
      </c>
      <c r="F409" s="137" t="s">
        <v>833</v>
      </c>
      <c r="G409" s="138" t="s">
        <v>379</v>
      </c>
      <c r="H409" s="189">
        <v>0.8</v>
      </c>
      <c r="I409" s="139">
        <v>0</v>
      </c>
      <c r="J409" s="139">
        <f t="shared" si="10"/>
        <v>0</v>
      </c>
      <c r="K409" s="140"/>
      <c r="L409" s="27"/>
      <c r="M409" s="141" t="s">
        <v>1</v>
      </c>
      <c r="N409" s="142" t="s">
        <v>36</v>
      </c>
      <c r="O409" s="143">
        <v>2.6</v>
      </c>
      <c r="P409" s="143">
        <f t="shared" si="11"/>
        <v>2.08</v>
      </c>
      <c r="Q409" s="143">
        <v>0.0004</v>
      </c>
      <c r="R409" s="143">
        <f t="shared" si="12"/>
        <v>0.00032</v>
      </c>
      <c r="S409" s="143">
        <v>0</v>
      </c>
      <c r="T409" s="144">
        <f t="shared" si="13"/>
        <v>0</v>
      </c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R409" s="145" t="s">
        <v>224</v>
      </c>
      <c r="AT409" s="145" t="s">
        <v>149</v>
      </c>
      <c r="AU409" s="145" t="s">
        <v>80</v>
      </c>
      <c r="AY409" s="17" t="s">
        <v>147</v>
      </c>
      <c r="BE409" s="146">
        <f t="shared" si="14"/>
        <v>0</v>
      </c>
      <c r="BF409" s="146">
        <f t="shared" si="15"/>
        <v>0</v>
      </c>
      <c r="BG409" s="146">
        <f t="shared" si="16"/>
        <v>0</v>
      </c>
      <c r="BH409" s="146">
        <f t="shared" si="17"/>
        <v>0</v>
      </c>
      <c r="BI409" s="146">
        <f t="shared" si="18"/>
        <v>0</v>
      </c>
      <c r="BJ409" s="17" t="s">
        <v>78</v>
      </c>
      <c r="BK409" s="146">
        <f t="shared" si="19"/>
        <v>0</v>
      </c>
      <c r="BL409" s="17" t="s">
        <v>224</v>
      </c>
      <c r="BM409" s="145" t="s">
        <v>834</v>
      </c>
    </row>
    <row r="410" spans="2:51" s="13" customFormat="1" ht="12">
      <c r="B410" s="147"/>
      <c r="D410" s="148" t="s">
        <v>155</v>
      </c>
      <c r="E410" s="149" t="s">
        <v>1</v>
      </c>
      <c r="F410" s="150" t="s">
        <v>835</v>
      </c>
      <c r="H410" s="190">
        <v>0.8</v>
      </c>
      <c r="L410" s="147"/>
      <c r="M410" s="151"/>
      <c r="N410" s="152"/>
      <c r="O410" s="152"/>
      <c r="P410" s="152"/>
      <c r="Q410" s="152"/>
      <c r="R410" s="152"/>
      <c r="S410" s="152"/>
      <c r="T410" s="153"/>
      <c r="AT410" s="149" t="s">
        <v>155</v>
      </c>
      <c r="AU410" s="149" t="s">
        <v>80</v>
      </c>
      <c r="AV410" s="13" t="s">
        <v>80</v>
      </c>
      <c r="AW410" s="13" t="s">
        <v>28</v>
      </c>
      <c r="AX410" s="13" t="s">
        <v>78</v>
      </c>
      <c r="AY410" s="149" t="s">
        <v>147</v>
      </c>
    </row>
    <row r="411" spans="1:65" s="2" customFormat="1" ht="24.2" customHeight="1">
      <c r="A411" s="26"/>
      <c r="B411" s="134"/>
      <c r="C411" s="154" t="s">
        <v>836</v>
      </c>
      <c r="D411" s="154" t="s">
        <v>191</v>
      </c>
      <c r="E411" s="155" t="s">
        <v>837</v>
      </c>
      <c r="F411" s="156" t="s">
        <v>838</v>
      </c>
      <c r="G411" s="157" t="s">
        <v>379</v>
      </c>
      <c r="H411" s="192">
        <v>0.8</v>
      </c>
      <c r="I411" s="158">
        <v>0</v>
      </c>
      <c r="J411" s="158">
        <f>ROUND(I411*H411,2)</f>
        <v>0</v>
      </c>
      <c r="K411" s="159"/>
      <c r="L411" s="160"/>
      <c r="M411" s="161" t="s">
        <v>1</v>
      </c>
      <c r="N411" s="162" t="s">
        <v>36</v>
      </c>
      <c r="O411" s="143">
        <v>0</v>
      </c>
      <c r="P411" s="143">
        <f>O411*H411</f>
        <v>0</v>
      </c>
      <c r="Q411" s="143">
        <v>0</v>
      </c>
      <c r="R411" s="143">
        <f>Q411*H411</f>
        <v>0</v>
      </c>
      <c r="S411" s="143">
        <v>0</v>
      </c>
      <c r="T411" s="144">
        <f>S411*H411</f>
        <v>0</v>
      </c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R411" s="145" t="s">
        <v>297</v>
      </c>
      <c r="AT411" s="145" t="s">
        <v>191</v>
      </c>
      <c r="AU411" s="145" t="s">
        <v>80</v>
      </c>
      <c r="AY411" s="17" t="s">
        <v>147</v>
      </c>
      <c r="BE411" s="146">
        <f>IF(N411="základní",J411,0)</f>
        <v>0</v>
      </c>
      <c r="BF411" s="146">
        <f>IF(N411="snížená",J411,0)</f>
        <v>0</v>
      </c>
      <c r="BG411" s="146">
        <f>IF(N411="zákl. přenesená",J411,0)</f>
        <v>0</v>
      </c>
      <c r="BH411" s="146">
        <f>IF(N411="sníž. přenesená",J411,0)</f>
        <v>0</v>
      </c>
      <c r="BI411" s="146">
        <f>IF(N411="nulová",J411,0)</f>
        <v>0</v>
      </c>
      <c r="BJ411" s="17" t="s">
        <v>78</v>
      </c>
      <c r="BK411" s="146">
        <f>ROUND(I411*H411,2)</f>
        <v>0</v>
      </c>
      <c r="BL411" s="17" t="s">
        <v>224</v>
      </c>
      <c r="BM411" s="145" t="s">
        <v>839</v>
      </c>
    </row>
    <row r="412" spans="1:65" s="2" customFormat="1" ht="24.2" customHeight="1">
      <c r="A412" s="26"/>
      <c r="B412" s="134"/>
      <c r="C412" s="135" t="s">
        <v>840</v>
      </c>
      <c r="D412" s="135" t="s">
        <v>149</v>
      </c>
      <c r="E412" s="136" t="s">
        <v>841</v>
      </c>
      <c r="F412" s="137" t="s">
        <v>842</v>
      </c>
      <c r="G412" s="138" t="s">
        <v>269</v>
      </c>
      <c r="H412" s="189">
        <v>1</v>
      </c>
      <c r="I412" s="139">
        <v>0</v>
      </c>
      <c r="J412" s="139">
        <f>ROUND(I412*H412,2)</f>
        <v>0</v>
      </c>
      <c r="K412" s="140"/>
      <c r="L412" s="27"/>
      <c r="M412" s="141" t="s">
        <v>1</v>
      </c>
      <c r="N412" s="142" t="s">
        <v>36</v>
      </c>
      <c r="O412" s="143">
        <v>7.62</v>
      </c>
      <c r="P412" s="143">
        <f>O412*H412</f>
        <v>7.62</v>
      </c>
      <c r="Q412" s="143">
        <v>0</v>
      </c>
      <c r="R412" s="143">
        <f>Q412*H412</f>
        <v>0</v>
      </c>
      <c r="S412" s="143">
        <v>0</v>
      </c>
      <c r="T412" s="144">
        <f>S412*H412</f>
        <v>0</v>
      </c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R412" s="145" t="s">
        <v>224</v>
      </c>
      <c r="AT412" s="145" t="s">
        <v>149</v>
      </c>
      <c r="AU412" s="145" t="s">
        <v>80</v>
      </c>
      <c r="AY412" s="17" t="s">
        <v>147</v>
      </c>
      <c r="BE412" s="146">
        <f>IF(N412="základní",J412,0)</f>
        <v>0</v>
      </c>
      <c r="BF412" s="146">
        <f>IF(N412="snížená",J412,0)</f>
        <v>0</v>
      </c>
      <c r="BG412" s="146">
        <f>IF(N412="zákl. přenesená",J412,0)</f>
        <v>0</v>
      </c>
      <c r="BH412" s="146">
        <f>IF(N412="sníž. přenesená",J412,0)</f>
        <v>0</v>
      </c>
      <c r="BI412" s="146">
        <f>IF(N412="nulová",J412,0)</f>
        <v>0</v>
      </c>
      <c r="BJ412" s="17" t="s">
        <v>78</v>
      </c>
      <c r="BK412" s="146">
        <f>ROUND(I412*H412,2)</f>
        <v>0</v>
      </c>
      <c r="BL412" s="17" t="s">
        <v>224</v>
      </c>
      <c r="BM412" s="145" t="s">
        <v>843</v>
      </c>
    </row>
    <row r="413" spans="1:65" s="2" customFormat="1" ht="37.9" customHeight="1">
      <c r="A413" s="26"/>
      <c r="B413" s="134"/>
      <c r="C413" s="154" t="s">
        <v>844</v>
      </c>
      <c r="D413" s="154" t="s">
        <v>191</v>
      </c>
      <c r="E413" s="155" t="s">
        <v>845</v>
      </c>
      <c r="F413" s="156" t="s">
        <v>846</v>
      </c>
      <c r="G413" s="157" t="s">
        <v>269</v>
      </c>
      <c r="H413" s="192">
        <v>1</v>
      </c>
      <c r="I413" s="158">
        <v>0</v>
      </c>
      <c r="J413" s="158">
        <f>ROUND(I413*H413,2)</f>
        <v>0</v>
      </c>
      <c r="K413" s="159"/>
      <c r="L413" s="160"/>
      <c r="M413" s="161" t="s">
        <v>1</v>
      </c>
      <c r="N413" s="162" t="s">
        <v>36</v>
      </c>
      <c r="O413" s="143">
        <v>0</v>
      </c>
      <c r="P413" s="143">
        <f>O413*H413</f>
        <v>0</v>
      </c>
      <c r="Q413" s="143">
        <v>0.048</v>
      </c>
      <c r="R413" s="143">
        <f>Q413*H413</f>
        <v>0.048</v>
      </c>
      <c r="S413" s="143">
        <v>0</v>
      </c>
      <c r="T413" s="144">
        <f>S413*H413</f>
        <v>0</v>
      </c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R413" s="145" t="s">
        <v>297</v>
      </c>
      <c r="AT413" s="145" t="s">
        <v>191</v>
      </c>
      <c r="AU413" s="145" t="s">
        <v>80</v>
      </c>
      <c r="AY413" s="17" t="s">
        <v>147</v>
      </c>
      <c r="BE413" s="146">
        <f>IF(N413="základní",J413,0)</f>
        <v>0</v>
      </c>
      <c r="BF413" s="146">
        <f>IF(N413="snížená",J413,0)</f>
        <v>0</v>
      </c>
      <c r="BG413" s="146">
        <f>IF(N413="zákl. přenesená",J413,0)</f>
        <v>0</v>
      </c>
      <c r="BH413" s="146">
        <f>IF(N413="sníž. přenesená",J413,0)</f>
        <v>0</v>
      </c>
      <c r="BI413" s="146">
        <f>IF(N413="nulová",J413,0)</f>
        <v>0</v>
      </c>
      <c r="BJ413" s="17" t="s">
        <v>78</v>
      </c>
      <c r="BK413" s="146">
        <f>ROUND(I413*H413,2)</f>
        <v>0</v>
      </c>
      <c r="BL413" s="17" t="s">
        <v>224</v>
      </c>
      <c r="BM413" s="145" t="s">
        <v>847</v>
      </c>
    </row>
    <row r="414" spans="2:51" s="13" customFormat="1" ht="12">
      <c r="B414" s="147"/>
      <c r="D414" s="148" t="s">
        <v>155</v>
      </c>
      <c r="E414" s="149" t="s">
        <v>1</v>
      </c>
      <c r="F414" s="150" t="s">
        <v>848</v>
      </c>
      <c r="H414" s="190">
        <v>1</v>
      </c>
      <c r="L414" s="147"/>
      <c r="M414" s="151"/>
      <c r="N414" s="152"/>
      <c r="O414" s="152"/>
      <c r="P414" s="152"/>
      <c r="Q414" s="152"/>
      <c r="R414" s="152"/>
      <c r="S414" s="152"/>
      <c r="T414" s="153"/>
      <c r="AT414" s="149" t="s">
        <v>155</v>
      </c>
      <c r="AU414" s="149" t="s">
        <v>80</v>
      </c>
      <c r="AV414" s="13" t="s">
        <v>80</v>
      </c>
      <c r="AW414" s="13" t="s">
        <v>28</v>
      </c>
      <c r="AX414" s="13" t="s">
        <v>78</v>
      </c>
      <c r="AY414" s="149" t="s">
        <v>147</v>
      </c>
    </row>
    <row r="415" spans="1:65" s="2" customFormat="1" ht="24.2" customHeight="1">
      <c r="A415" s="26"/>
      <c r="B415" s="134"/>
      <c r="C415" s="135" t="s">
        <v>849</v>
      </c>
      <c r="D415" s="135" t="s">
        <v>149</v>
      </c>
      <c r="E415" s="136" t="s">
        <v>850</v>
      </c>
      <c r="F415" s="137" t="s">
        <v>851</v>
      </c>
      <c r="G415" s="138" t="s">
        <v>269</v>
      </c>
      <c r="H415" s="189">
        <v>1</v>
      </c>
      <c r="I415" s="139">
        <v>0</v>
      </c>
      <c r="J415" s="139">
        <f>ROUND(I415*H415,2)</f>
        <v>0</v>
      </c>
      <c r="K415" s="140"/>
      <c r="L415" s="27"/>
      <c r="M415" s="141" t="s">
        <v>1</v>
      </c>
      <c r="N415" s="142" t="s">
        <v>36</v>
      </c>
      <c r="O415" s="143">
        <v>10.95</v>
      </c>
      <c r="P415" s="143">
        <f>O415*H415</f>
        <v>10.95</v>
      </c>
      <c r="Q415" s="143">
        <v>0</v>
      </c>
      <c r="R415" s="143">
        <f>Q415*H415</f>
        <v>0</v>
      </c>
      <c r="S415" s="143">
        <v>0</v>
      </c>
      <c r="T415" s="144">
        <f>S415*H415</f>
        <v>0</v>
      </c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R415" s="145" t="s">
        <v>224</v>
      </c>
      <c r="AT415" s="145" t="s">
        <v>149</v>
      </c>
      <c r="AU415" s="145" t="s">
        <v>80</v>
      </c>
      <c r="AY415" s="17" t="s">
        <v>147</v>
      </c>
      <c r="BE415" s="146">
        <f>IF(N415="základní",J415,0)</f>
        <v>0</v>
      </c>
      <c r="BF415" s="146">
        <f>IF(N415="snížená",J415,0)</f>
        <v>0</v>
      </c>
      <c r="BG415" s="146">
        <f>IF(N415="zákl. přenesená",J415,0)</f>
        <v>0</v>
      </c>
      <c r="BH415" s="146">
        <f>IF(N415="sníž. přenesená",J415,0)</f>
        <v>0</v>
      </c>
      <c r="BI415" s="146">
        <f>IF(N415="nulová",J415,0)</f>
        <v>0</v>
      </c>
      <c r="BJ415" s="17" t="s">
        <v>78</v>
      </c>
      <c r="BK415" s="146">
        <f>ROUND(I415*H415,2)</f>
        <v>0</v>
      </c>
      <c r="BL415" s="17" t="s">
        <v>224</v>
      </c>
      <c r="BM415" s="145" t="s">
        <v>852</v>
      </c>
    </row>
    <row r="416" spans="2:51" s="13" customFormat="1" ht="12">
      <c r="B416" s="147"/>
      <c r="D416" s="148" t="s">
        <v>155</v>
      </c>
      <c r="E416" s="149" t="s">
        <v>1</v>
      </c>
      <c r="F416" s="150" t="s">
        <v>853</v>
      </c>
      <c r="H416" s="190">
        <v>1</v>
      </c>
      <c r="L416" s="147"/>
      <c r="M416" s="151"/>
      <c r="N416" s="152"/>
      <c r="O416" s="152"/>
      <c r="P416" s="152"/>
      <c r="Q416" s="152"/>
      <c r="R416" s="152"/>
      <c r="S416" s="152"/>
      <c r="T416" s="153"/>
      <c r="AT416" s="149" t="s">
        <v>155</v>
      </c>
      <c r="AU416" s="149" t="s">
        <v>80</v>
      </c>
      <c r="AV416" s="13" t="s">
        <v>80</v>
      </c>
      <c r="AW416" s="13" t="s">
        <v>28</v>
      </c>
      <c r="AX416" s="13" t="s">
        <v>78</v>
      </c>
      <c r="AY416" s="149" t="s">
        <v>147</v>
      </c>
    </row>
    <row r="417" spans="1:65" s="2" customFormat="1" ht="37.9" customHeight="1">
      <c r="A417" s="26"/>
      <c r="B417" s="134"/>
      <c r="C417" s="154" t="s">
        <v>854</v>
      </c>
      <c r="D417" s="154" t="s">
        <v>191</v>
      </c>
      <c r="E417" s="155" t="s">
        <v>855</v>
      </c>
      <c r="F417" s="156" t="s">
        <v>856</v>
      </c>
      <c r="G417" s="157" t="s">
        <v>152</v>
      </c>
      <c r="H417" s="192">
        <v>7.28</v>
      </c>
      <c r="I417" s="158">
        <v>0</v>
      </c>
      <c r="J417" s="158">
        <f>ROUND(I417*H417,2)</f>
        <v>0</v>
      </c>
      <c r="K417" s="159"/>
      <c r="L417" s="160"/>
      <c r="M417" s="161" t="s">
        <v>1</v>
      </c>
      <c r="N417" s="162" t="s">
        <v>36</v>
      </c>
      <c r="O417" s="143">
        <v>0</v>
      </c>
      <c r="P417" s="143">
        <f>O417*H417</f>
        <v>0</v>
      </c>
      <c r="Q417" s="143">
        <v>0.01351</v>
      </c>
      <c r="R417" s="143">
        <f>Q417*H417</f>
        <v>0.0983528</v>
      </c>
      <c r="S417" s="143">
        <v>0</v>
      </c>
      <c r="T417" s="144">
        <f>S417*H417</f>
        <v>0</v>
      </c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R417" s="145" t="s">
        <v>297</v>
      </c>
      <c r="AT417" s="145" t="s">
        <v>191</v>
      </c>
      <c r="AU417" s="145" t="s">
        <v>80</v>
      </c>
      <c r="AY417" s="17" t="s">
        <v>147</v>
      </c>
      <c r="BE417" s="146">
        <f>IF(N417="základní",J417,0)</f>
        <v>0</v>
      </c>
      <c r="BF417" s="146">
        <f>IF(N417="snížená",J417,0)</f>
        <v>0</v>
      </c>
      <c r="BG417" s="146">
        <f>IF(N417="zákl. přenesená",J417,0)</f>
        <v>0</v>
      </c>
      <c r="BH417" s="146">
        <f>IF(N417="sníž. přenesená",J417,0)</f>
        <v>0</v>
      </c>
      <c r="BI417" s="146">
        <f>IF(N417="nulová",J417,0)</f>
        <v>0</v>
      </c>
      <c r="BJ417" s="17" t="s">
        <v>78</v>
      </c>
      <c r="BK417" s="146">
        <f>ROUND(I417*H417,2)</f>
        <v>0</v>
      </c>
      <c r="BL417" s="17" t="s">
        <v>224</v>
      </c>
      <c r="BM417" s="145" t="s">
        <v>857</v>
      </c>
    </row>
    <row r="418" spans="2:51" s="13" customFormat="1" ht="12">
      <c r="B418" s="147"/>
      <c r="D418" s="148" t="s">
        <v>155</v>
      </c>
      <c r="E418" s="149" t="s">
        <v>1</v>
      </c>
      <c r="F418" s="150" t="s">
        <v>858</v>
      </c>
      <c r="H418" s="190">
        <v>7.28</v>
      </c>
      <c r="L418" s="147"/>
      <c r="M418" s="151"/>
      <c r="N418" s="152"/>
      <c r="O418" s="152"/>
      <c r="P418" s="152"/>
      <c r="Q418" s="152"/>
      <c r="R418" s="152"/>
      <c r="S418" s="152"/>
      <c r="T418" s="153"/>
      <c r="AT418" s="149" t="s">
        <v>155</v>
      </c>
      <c r="AU418" s="149" t="s">
        <v>80</v>
      </c>
      <c r="AV418" s="13" t="s">
        <v>80</v>
      </c>
      <c r="AW418" s="13" t="s">
        <v>28</v>
      </c>
      <c r="AX418" s="13" t="s">
        <v>78</v>
      </c>
      <c r="AY418" s="149" t="s">
        <v>147</v>
      </c>
    </row>
    <row r="419" spans="1:65" s="2" customFormat="1" ht="24.2" customHeight="1">
      <c r="A419" s="26"/>
      <c r="B419" s="134"/>
      <c r="C419" s="135" t="s">
        <v>859</v>
      </c>
      <c r="D419" s="135" t="s">
        <v>149</v>
      </c>
      <c r="E419" s="136" t="s">
        <v>860</v>
      </c>
      <c r="F419" s="137" t="s">
        <v>861</v>
      </c>
      <c r="G419" s="138" t="s">
        <v>269</v>
      </c>
      <c r="H419" s="189">
        <v>3</v>
      </c>
      <c r="I419" s="139">
        <v>0</v>
      </c>
      <c r="J419" s="139">
        <f>ROUND(I419*H419,2)</f>
        <v>0</v>
      </c>
      <c r="K419" s="140"/>
      <c r="L419" s="27"/>
      <c r="M419" s="141" t="s">
        <v>1</v>
      </c>
      <c r="N419" s="142" t="s">
        <v>36</v>
      </c>
      <c r="O419" s="143">
        <v>0.31</v>
      </c>
      <c r="P419" s="143">
        <f>O419*H419</f>
        <v>0.9299999999999999</v>
      </c>
      <c r="Q419" s="143">
        <v>0</v>
      </c>
      <c r="R419" s="143">
        <f>Q419*H419</f>
        <v>0</v>
      </c>
      <c r="S419" s="143">
        <v>0</v>
      </c>
      <c r="T419" s="144">
        <f>S419*H419</f>
        <v>0</v>
      </c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R419" s="145" t="s">
        <v>224</v>
      </c>
      <c r="AT419" s="145" t="s">
        <v>149</v>
      </c>
      <c r="AU419" s="145" t="s">
        <v>80</v>
      </c>
      <c r="AY419" s="17" t="s">
        <v>147</v>
      </c>
      <c r="BE419" s="146">
        <f>IF(N419="základní",J419,0)</f>
        <v>0</v>
      </c>
      <c r="BF419" s="146">
        <f>IF(N419="snížená",J419,0)</f>
        <v>0</v>
      </c>
      <c r="BG419" s="146">
        <f>IF(N419="zákl. přenesená",J419,0)</f>
        <v>0</v>
      </c>
      <c r="BH419" s="146">
        <f>IF(N419="sníž. přenesená",J419,0)</f>
        <v>0</v>
      </c>
      <c r="BI419" s="146">
        <f>IF(N419="nulová",J419,0)</f>
        <v>0</v>
      </c>
      <c r="BJ419" s="17" t="s">
        <v>78</v>
      </c>
      <c r="BK419" s="146">
        <f>ROUND(I419*H419,2)</f>
        <v>0</v>
      </c>
      <c r="BL419" s="17" t="s">
        <v>224</v>
      </c>
      <c r="BM419" s="145" t="s">
        <v>862</v>
      </c>
    </row>
    <row r="420" spans="2:51" s="13" customFormat="1" ht="12">
      <c r="B420" s="147"/>
      <c r="D420" s="148" t="s">
        <v>155</v>
      </c>
      <c r="E420" s="149" t="s">
        <v>1</v>
      </c>
      <c r="F420" s="150" t="s">
        <v>863</v>
      </c>
      <c r="H420" s="190">
        <v>3</v>
      </c>
      <c r="L420" s="147"/>
      <c r="M420" s="151"/>
      <c r="N420" s="152"/>
      <c r="O420" s="152"/>
      <c r="P420" s="152"/>
      <c r="Q420" s="152"/>
      <c r="R420" s="152"/>
      <c r="S420" s="152"/>
      <c r="T420" s="153"/>
      <c r="AT420" s="149" t="s">
        <v>155</v>
      </c>
      <c r="AU420" s="149" t="s">
        <v>80</v>
      </c>
      <c r="AV420" s="13" t="s">
        <v>80</v>
      </c>
      <c r="AW420" s="13" t="s">
        <v>28</v>
      </c>
      <c r="AX420" s="13" t="s">
        <v>78</v>
      </c>
      <c r="AY420" s="149" t="s">
        <v>147</v>
      </c>
    </row>
    <row r="421" spans="1:65" s="2" customFormat="1" ht="14.45" customHeight="1">
      <c r="A421" s="26"/>
      <c r="B421" s="134"/>
      <c r="C421" s="154" t="s">
        <v>864</v>
      </c>
      <c r="D421" s="154" t="s">
        <v>191</v>
      </c>
      <c r="E421" s="155" t="s">
        <v>865</v>
      </c>
      <c r="F421" s="156" t="s">
        <v>866</v>
      </c>
      <c r="G421" s="157" t="s">
        <v>269</v>
      </c>
      <c r="H421" s="192">
        <v>3</v>
      </c>
      <c r="I421" s="158">
        <v>0</v>
      </c>
      <c r="J421" s="158">
        <f>ROUND(I421*H421,2)</f>
        <v>0</v>
      </c>
      <c r="K421" s="159"/>
      <c r="L421" s="160"/>
      <c r="M421" s="161" t="s">
        <v>1</v>
      </c>
      <c r="N421" s="162" t="s">
        <v>36</v>
      </c>
      <c r="O421" s="143">
        <v>0</v>
      </c>
      <c r="P421" s="143">
        <f>O421*H421</f>
        <v>0</v>
      </c>
      <c r="Q421" s="143">
        <v>0.00015</v>
      </c>
      <c r="R421" s="143">
        <f>Q421*H421</f>
        <v>0.00045</v>
      </c>
      <c r="S421" s="143">
        <v>0</v>
      </c>
      <c r="T421" s="144">
        <f>S421*H421</f>
        <v>0</v>
      </c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R421" s="145" t="s">
        <v>297</v>
      </c>
      <c r="AT421" s="145" t="s">
        <v>191</v>
      </c>
      <c r="AU421" s="145" t="s">
        <v>80</v>
      </c>
      <c r="AY421" s="17" t="s">
        <v>147</v>
      </c>
      <c r="BE421" s="146">
        <f>IF(N421="základní",J421,0)</f>
        <v>0</v>
      </c>
      <c r="BF421" s="146">
        <f>IF(N421="snížená",J421,0)</f>
        <v>0</v>
      </c>
      <c r="BG421" s="146">
        <f>IF(N421="zákl. přenesená",J421,0)</f>
        <v>0</v>
      </c>
      <c r="BH421" s="146">
        <f>IF(N421="sníž. přenesená",J421,0)</f>
        <v>0</v>
      </c>
      <c r="BI421" s="146">
        <f>IF(N421="nulová",J421,0)</f>
        <v>0</v>
      </c>
      <c r="BJ421" s="17" t="s">
        <v>78</v>
      </c>
      <c r="BK421" s="146">
        <f>ROUND(I421*H421,2)</f>
        <v>0</v>
      </c>
      <c r="BL421" s="17" t="s">
        <v>224</v>
      </c>
      <c r="BM421" s="145" t="s">
        <v>867</v>
      </c>
    </row>
    <row r="422" spans="1:65" s="2" customFormat="1" ht="24.2" customHeight="1">
      <c r="A422" s="26"/>
      <c r="B422" s="134"/>
      <c r="C422" s="135" t="s">
        <v>868</v>
      </c>
      <c r="D422" s="135" t="s">
        <v>149</v>
      </c>
      <c r="E422" s="136" t="s">
        <v>869</v>
      </c>
      <c r="F422" s="137" t="s">
        <v>870</v>
      </c>
      <c r="G422" s="138" t="s">
        <v>168</v>
      </c>
      <c r="H422" s="189">
        <v>0.147</v>
      </c>
      <c r="I422" s="139">
        <v>0</v>
      </c>
      <c r="J422" s="139">
        <f>ROUND(I422*H422,2)</f>
        <v>0</v>
      </c>
      <c r="K422" s="140"/>
      <c r="L422" s="27"/>
      <c r="M422" s="141" t="s">
        <v>1</v>
      </c>
      <c r="N422" s="142" t="s">
        <v>36</v>
      </c>
      <c r="O422" s="143">
        <v>3.327</v>
      </c>
      <c r="P422" s="143">
        <f>O422*H422</f>
        <v>0.489069</v>
      </c>
      <c r="Q422" s="143">
        <v>0</v>
      </c>
      <c r="R422" s="143">
        <f>Q422*H422</f>
        <v>0</v>
      </c>
      <c r="S422" s="143">
        <v>0</v>
      </c>
      <c r="T422" s="144">
        <f>S422*H422</f>
        <v>0</v>
      </c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R422" s="145" t="s">
        <v>224</v>
      </c>
      <c r="AT422" s="145" t="s">
        <v>149</v>
      </c>
      <c r="AU422" s="145" t="s">
        <v>80</v>
      </c>
      <c r="AY422" s="17" t="s">
        <v>147</v>
      </c>
      <c r="BE422" s="146">
        <f>IF(N422="základní",J422,0)</f>
        <v>0</v>
      </c>
      <c r="BF422" s="146">
        <f>IF(N422="snížená",J422,0)</f>
        <v>0</v>
      </c>
      <c r="BG422" s="146">
        <f>IF(N422="zákl. přenesená",J422,0)</f>
        <v>0</v>
      </c>
      <c r="BH422" s="146">
        <f>IF(N422="sníž. přenesená",J422,0)</f>
        <v>0</v>
      </c>
      <c r="BI422" s="146">
        <f>IF(N422="nulová",J422,0)</f>
        <v>0</v>
      </c>
      <c r="BJ422" s="17" t="s">
        <v>78</v>
      </c>
      <c r="BK422" s="146">
        <f>ROUND(I422*H422,2)</f>
        <v>0</v>
      </c>
      <c r="BL422" s="17" t="s">
        <v>224</v>
      </c>
      <c r="BM422" s="145" t="s">
        <v>871</v>
      </c>
    </row>
    <row r="423" spans="2:63" s="12" customFormat="1" ht="22.9" customHeight="1">
      <c r="B423" s="122"/>
      <c r="D423" s="123" t="s">
        <v>70</v>
      </c>
      <c r="E423" s="132" t="s">
        <v>872</v>
      </c>
      <c r="F423" s="132" t="s">
        <v>873</v>
      </c>
      <c r="H423" s="191"/>
      <c r="J423" s="133">
        <f>BK423</f>
        <v>0</v>
      </c>
      <c r="L423" s="122"/>
      <c r="M423" s="126"/>
      <c r="N423" s="127"/>
      <c r="O423" s="127"/>
      <c r="P423" s="128">
        <f>SUM(P424:P453)</f>
        <v>21.378546000000004</v>
      </c>
      <c r="Q423" s="127"/>
      <c r="R423" s="128">
        <f>SUM(R424:R453)</f>
        <v>0.43724155000000003</v>
      </c>
      <c r="S423" s="127"/>
      <c r="T423" s="129">
        <f>SUM(T424:T453)</f>
        <v>0.357589</v>
      </c>
      <c r="AR423" s="123" t="s">
        <v>80</v>
      </c>
      <c r="AT423" s="130" t="s">
        <v>70</v>
      </c>
      <c r="AU423" s="130" t="s">
        <v>78</v>
      </c>
      <c r="AY423" s="123" t="s">
        <v>147</v>
      </c>
      <c r="BK423" s="131">
        <f>SUM(BK424:BK453)</f>
        <v>0</v>
      </c>
    </row>
    <row r="424" spans="1:65" s="2" customFormat="1" ht="14.45" customHeight="1">
      <c r="A424" s="26"/>
      <c r="B424" s="134"/>
      <c r="C424" s="135" t="s">
        <v>874</v>
      </c>
      <c r="D424" s="135" t="s">
        <v>149</v>
      </c>
      <c r="E424" s="136" t="s">
        <v>875</v>
      </c>
      <c r="F424" s="137" t="s">
        <v>876</v>
      </c>
      <c r="G424" s="138" t="s">
        <v>152</v>
      </c>
      <c r="H424" s="189">
        <v>7.02</v>
      </c>
      <c r="I424" s="139">
        <v>0</v>
      </c>
      <c r="J424" s="139">
        <f>ROUND(I424*H424,2)</f>
        <v>0</v>
      </c>
      <c r="K424" s="140"/>
      <c r="L424" s="27"/>
      <c r="M424" s="141" t="s">
        <v>1</v>
      </c>
      <c r="N424" s="142" t="s">
        <v>36</v>
      </c>
      <c r="O424" s="143">
        <v>0.044</v>
      </c>
      <c r="P424" s="143">
        <f>O424*H424</f>
        <v>0.30888</v>
      </c>
      <c r="Q424" s="143">
        <v>0.0003</v>
      </c>
      <c r="R424" s="143">
        <f>Q424*H424</f>
        <v>0.002106</v>
      </c>
      <c r="S424" s="143">
        <v>0</v>
      </c>
      <c r="T424" s="144">
        <f>S424*H424</f>
        <v>0</v>
      </c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R424" s="145" t="s">
        <v>224</v>
      </c>
      <c r="AT424" s="145" t="s">
        <v>149</v>
      </c>
      <c r="AU424" s="145" t="s">
        <v>80</v>
      </c>
      <c r="AY424" s="17" t="s">
        <v>147</v>
      </c>
      <c r="BE424" s="146">
        <f>IF(N424="základní",J424,0)</f>
        <v>0</v>
      </c>
      <c r="BF424" s="146">
        <f>IF(N424="snížená",J424,0)</f>
        <v>0</v>
      </c>
      <c r="BG424" s="146">
        <f>IF(N424="zákl. přenesená",J424,0)</f>
        <v>0</v>
      </c>
      <c r="BH424" s="146">
        <f>IF(N424="sníž. přenesená",J424,0)</f>
        <v>0</v>
      </c>
      <c r="BI424" s="146">
        <f>IF(N424="nulová",J424,0)</f>
        <v>0</v>
      </c>
      <c r="BJ424" s="17" t="s">
        <v>78</v>
      </c>
      <c r="BK424" s="146">
        <f>ROUND(I424*H424,2)</f>
        <v>0</v>
      </c>
      <c r="BL424" s="17" t="s">
        <v>224</v>
      </c>
      <c r="BM424" s="145" t="s">
        <v>877</v>
      </c>
    </row>
    <row r="425" spans="2:51" s="13" customFormat="1" ht="12">
      <c r="B425" s="147"/>
      <c r="D425" s="148" t="s">
        <v>155</v>
      </c>
      <c r="E425" s="149" t="s">
        <v>1</v>
      </c>
      <c r="F425" s="150" t="s">
        <v>878</v>
      </c>
      <c r="H425" s="190">
        <v>7.02</v>
      </c>
      <c r="L425" s="147"/>
      <c r="M425" s="151"/>
      <c r="N425" s="152"/>
      <c r="O425" s="152"/>
      <c r="P425" s="152"/>
      <c r="Q425" s="152"/>
      <c r="R425" s="152"/>
      <c r="S425" s="152"/>
      <c r="T425" s="153"/>
      <c r="AT425" s="149" t="s">
        <v>155</v>
      </c>
      <c r="AU425" s="149" t="s">
        <v>80</v>
      </c>
      <c r="AV425" s="13" t="s">
        <v>80</v>
      </c>
      <c r="AW425" s="13" t="s">
        <v>28</v>
      </c>
      <c r="AX425" s="13" t="s">
        <v>71</v>
      </c>
      <c r="AY425" s="149" t="s">
        <v>147</v>
      </c>
    </row>
    <row r="426" spans="2:51" s="15" customFormat="1" ht="12">
      <c r="B426" s="169"/>
      <c r="D426" s="148" t="s">
        <v>155</v>
      </c>
      <c r="E426" s="170" t="s">
        <v>1</v>
      </c>
      <c r="F426" s="171" t="s">
        <v>317</v>
      </c>
      <c r="H426" s="194">
        <v>7.02</v>
      </c>
      <c r="L426" s="169"/>
      <c r="M426" s="172"/>
      <c r="N426" s="173"/>
      <c r="O426" s="173"/>
      <c r="P426" s="173"/>
      <c r="Q426" s="173"/>
      <c r="R426" s="173"/>
      <c r="S426" s="173"/>
      <c r="T426" s="174"/>
      <c r="AT426" s="170" t="s">
        <v>155</v>
      </c>
      <c r="AU426" s="170" t="s">
        <v>80</v>
      </c>
      <c r="AV426" s="15" t="s">
        <v>153</v>
      </c>
      <c r="AW426" s="15" t="s">
        <v>28</v>
      </c>
      <c r="AX426" s="15" t="s">
        <v>78</v>
      </c>
      <c r="AY426" s="170" t="s">
        <v>147</v>
      </c>
    </row>
    <row r="427" spans="1:65" s="2" customFormat="1" ht="24.2" customHeight="1">
      <c r="A427" s="26"/>
      <c r="B427" s="134"/>
      <c r="C427" s="135" t="s">
        <v>879</v>
      </c>
      <c r="D427" s="135" t="s">
        <v>149</v>
      </c>
      <c r="E427" s="136" t="s">
        <v>880</v>
      </c>
      <c r="F427" s="137" t="s">
        <v>881</v>
      </c>
      <c r="G427" s="138" t="s">
        <v>152</v>
      </c>
      <c r="H427" s="189">
        <v>5.42</v>
      </c>
      <c r="I427" s="139">
        <v>0</v>
      </c>
      <c r="J427" s="139">
        <f>ROUND(I427*H427,2)</f>
        <v>0</v>
      </c>
      <c r="K427" s="140"/>
      <c r="L427" s="27"/>
      <c r="M427" s="141" t="s">
        <v>1</v>
      </c>
      <c r="N427" s="142" t="s">
        <v>36</v>
      </c>
      <c r="O427" s="143">
        <v>0.35</v>
      </c>
      <c r="P427" s="143">
        <f>O427*H427</f>
        <v>1.8969999999999998</v>
      </c>
      <c r="Q427" s="143">
        <v>0.015</v>
      </c>
      <c r="R427" s="143">
        <f>Q427*H427</f>
        <v>0.0813</v>
      </c>
      <c r="S427" s="143">
        <v>0</v>
      </c>
      <c r="T427" s="144">
        <f>S427*H427</f>
        <v>0</v>
      </c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R427" s="145" t="s">
        <v>224</v>
      </c>
      <c r="AT427" s="145" t="s">
        <v>149</v>
      </c>
      <c r="AU427" s="145" t="s">
        <v>80</v>
      </c>
      <c r="AY427" s="17" t="s">
        <v>147</v>
      </c>
      <c r="BE427" s="146">
        <f>IF(N427="základní",J427,0)</f>
        <v>0</v>
      </c>
      <c r="BF427" s="146">
        <f>IF(N427="snížená",J427,0)</f>
        <v>0</v>
      </c>
      <c r="BG427" s="146">
        <f>IF(N427="zákl. přenesená",J427,0)</f>
        <v>0</v>
      </c>
      <c r="BH427" s="146">
        <f>IF(N427="sníž. přenesená",J427,0)</f>
        <v>0</v>
      </c>
      <c r="BI427" s="146">
        <f>IF(N427="nulová",J427,0)</f>
        <v>0</v>
      </c>
      <c r="BJ427" s="17" t="s">
        <v>78</v>
      </c>
      <c r="BK427" s="146">
        <f>ROUND(I427*H427,2)</f>
        <v>0</v>
      </c>
      <c r="BL427" s="17" t="s">
        <v>224</v>
      </c>
      <c r="BM427" s="145" t="s">
        <v>882</v>
      </c>
    </row>
    <row r="428" spans="2:51" s="14" customFormat="1" ht="22.5">
      <c r="B428" s="163"/>
      <c r="D428" s="148" t="s">
        <v>155</v>
      </c>
      <c r="E428" s="164" t="s">
        <v>1</v>
      </c>
      <c r="F428" s="165" t="s">
        <v>883</v>
      </c>
      <c r="H428" s="193" t="s">
        <v>1</v>
      </c>
      <c r="L428" s="163"/>
      <c r="M428" s="166"/>
      <c r="N428" s="167"/>
      <c r="O428" s="167"/>
      <c r="P428" s="167"/>
      <c r="Q428" s="167"/>
      <c r="R428" s="167"/>
      <c r="S428" s="167"/>
      <c r="T428" s="168"/>
      <c r="AT428" s="164" t="s">
        <v>155</v>
      </c>
      <c r="AU428" s="164" t="s">
        <v>80</v>
      </c>
      <c r="AV428" s="14" t="s">
        <v>78</v>
      </c>
      <c r="AW428" s="14" t="s">
        <v>28</v>
      </c>
      <c r="AX428" s="14" t="s">
        <v>71</v>
      </c>
      <c r="AY428" s="164" t="s">
        <v>147</v>
      </c>
    </row>
    <row r="429" spans="2:51" s="13" customFormat="1" ht="12">
      <c r="B429" s="147"/>
      <c r="D429" s="148" t="s">
        <v>155</v>
      </c>
      <c r="E429" s="149" t="s">
        <v>1</v>
      </c>
      <c r="F429" s="150" t="s">
        <v>884</v>
      </c>
      <c r="H429" s="190">
        <v>5.42</v>
      </c>
      <c r="L429" s="147"/>
      <c r="M429" s="151"/>
      <c r="N429" s="152"/>
      <c r="O429" s="152"/>
      <c r="P429" s="152"/>
      <c r="Q429" s="152"/>
      <c r="R429" s="152"/>
      <c r="S429" s="152"/>
      <c r="T429" s="153"/>
      <c r="AT429" s="149" t="s">
        <v>155</v>
      </c>
      <c r="AU429" s="149" t="s">
        <v>80</v>
      </c>
      <c r="AV429" s="13" t="s">
        <v>80</v>
      </c>
      <c r="AW429" s="13" t="s">
        <v>28</v>
      </c>
      <c r="AX429" s="13" t="s">
        <v>78</v>
      </c>
      <c r="AY429" s="149" t="s">
        <v>147</v>
      </c>
    </row>
    <row r="430" spans="1:65" s="2" customFormat="1" ht="24.2" customHeight="1">
      <c r="A430" s="26"/>
      <c r="B430" s="134"/>
      <c r="C430" s="135" t="s">
        <v>885</v>
      </c>
      <c r="D430" s="135" t="s">
        <v>149</v>
      </c>
      <c r="E430" s="136" t="s">
        <v>886</v>
      </c>
      <c r="F430" s="137" t="s">
        <v>887</v>
      </c>
      <c r="G430" s="138" t="s">
        <v>379</v>
      </c>
      <c r="H430" s="189">
        <v>5.6</v>
      </c>
      <c r="I430" s="139">
        <v>0</v>
      </c>
      <c r="J430" s="139">
        <f>ROUND(I430*H430,2)</f>
        <v>0</v>
      </c>
      <c r="K430" s="140"/>
      <c r="L430" s="27"/>
      <c r="M430" s="141" t="s">
        <v>1</v>
      </c>
      <c r="N430" s="142" t="s">
        <v>36</v>
      </c>
      <c r="O430" s="143">
        <v>0.594</v>
      </c>
      <c r="P430" s="143">
        <f>O430*H430</f>
        <v>3.3263999999999996</v>
      </c>
      <c r="Q430" s="143">
        <v>0.00153</v>
      </c>
      <c r="R430" s="143">
        <f>Q430*H430</f>
        <v>0.008568</v>
      </c>
      <c r="S430" s="143">
        <v>0</v>
      </c>
      <c r="T430" s="144">
        <f>S430*H430</f>
        <v>0</v>
      </c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R430" s="145" t="s">
        <v>224</v>
      </c>
      <c r="AT430" s="145" t="s">
        <v>149</v>
      </c>
      <c r="AU430" s="145" t="s">
        <v>80</v>
      </c>
      <c r="AY430" s="17" t="s">
        <v>147</v>
      </c>
      <c r="BE430" s="146">
        <f>IF(N430="základní",J430,0)</f>
        <v>0</v>
      </c>
      <c r="BF430" s="146">
        <f>IF(N430="snížená",J430,0)</f>
        <v>0</v>
      </c>
      <c r="BG430" s="146">
        <f>IF(N430="zákl. přenesená",J430,0)</f>
        <v>0</v>
      </c>
      <c r="BH430" s="146">
        <f>IF(N430="sníž. přenesená",J430,0)</f>
        <v>0</v>
      </c>
      <c r="BI430" s="146">
        <f>IF(N430="nulová",J430,0)</f>
        <v>0</v>
      </c>
      <c r="BJ430" s="17" t="s">
        <v>78</v>
      </c>
      <c r="BK430" s="146">
        <f>ROUND(I430*H430,2)</f>
        <v>0</v>
      </c>
      <c r="BL430" s="17" t="s">
        <v>224</v>
      </c>
      <c r="BM430" s="145" t="s">
        <v>888</v>
      </c>
    </row>
    <row r="431" spans="2:51" s="13" customFormat="1" ht="12">
      <c r="B431" s="147"/>
      <c r="D431" s="148" t="s">
        <v>155</v>
      </c>
      <c r="E431" s="149" t="s">
        <v>1</v>
      </c>
      <c r="F431" s="150" t="s">
        <v>889</v>
      </c>
      <c r="H431" s="190">
        <v>5.6</v>
      </c>
      <c r="L431" s="147"/>
      <c r="M431" s="151"/>
      <c r="N431" s="152"/>
      <c r="O431" s="152"/>
      <c r="P431" s="152"/>
      <c r="Q431" s="152"/>
      <c r="R431" s="152"/>
      <c r="S431" s="152"/>
      <c r="T431" s="153"/>
      <c r="AT431" s="149" t="s">
        <v>155</v>
      </c>
      <c r="AU431" s="149" t="s">
        <v>80</v>
      </c>
      <c r="AV431" s="13" t="s">
        <v>80</v>
      </c>
      <c r="AW431" s="13" t="s">
        <v>28</v>
      </c>
      <c r="AX431" s="13" t="s">
        <v>78</v>
      </c>
      <c r="AY431" s="149" t="s">
        <v>147</v>
      </c>
    </row>
    <row r="432" spans="1:65" s="2" customFormat="1" ht="24.2" customHeight="1">
      <c r="A432" s="26"/>
      <c r="B432" s="134"/>
      <c r="C432" s="135" t="s">
        <v>890</v>
      </c>
      <c r="D432" s="135" t="s">
        <v>149</v>
      </c>
      <c r="E432" s="136" t="s">
        <v>891</v>
      </c>
      <c r="F432" s="137" t="s">
        <v>892</v>
      </c>
      <c r="G432" s="138" t="s">
        <v>379</v>
      </c>
      <c r="H432" s="189">
        <v>5.6</v>
      </c>
      <c r="I432" s="139">
        <v>0</v>
      </c>
      <c r="J432" s="139">
        <f>ROUND(I432*H432,2)</f>
        <v>0</v>
      </c>
      <c r="K432" s="140"/>
      <c r="L432" s="27"/>
      <c r="M432" s="141" t="s">
        <v>1</v>
      </c>
      <c r="N432" s="142" t="s">
        <v>36</v>
      </c>
      <c r="O432" s="143">
        <v>0.304</v>
      </c>
      <c r="P432" s="143">
        <f>O432*H432</f>
        <v>1.7024</v>
      </c>
      <c r="Q432" s="143">
        <v>0.00102</v>
      </c>
      <c r="R432" s="143">
        <f>Q432*H432</f>
        <v>0.005712</v>
      </c>
      <c r="S432" s="143">
        <v>0</v>
      </c>
      <c r="T432" s="144">
        <f>S432*H432</f>
        <v>0</v>
      </c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R432" s="145" t="s">
        <v>224</v>
      </c>
      <c r="AT432" s="145" t="s">
        <v>149</v>
      </c>
      <c r="AU432" s="145" t="s">
        <v>80</v>
      </c>
      <c r="AY432" s="17" t="s">
        <v>147</v>
      </c>
      <c r="BE432" s="146">
        <f>IF(N432="základní",J432,0)</f>
        <v>0</v>
      </c>
      <c r="BF432" s="146">
        <f>IF(N432="snížená",J432,0)</f>
        <v>0</v>
      </c>
      <c r="BG432" s="146">
        <f>IF(N432="zákl. přenesená",J432,0)</f>
        <v>0</v>
      </c>
      <c r="BH432" s="146">
        <f>IF(N432="sníž. přenesená",J432,0)</f>
        <v>0</v>
      </c>
      <c r="BI432" s="146">
        <f>IF(N432="nulová",J432,0)</f>
        <v>0</v>
      </c>
      <c r="BJ432" s="17" t="s">
        <v>78</v>
      </c>
      <c r="BK432" s="146">
        <f>ROUND(I432*H432,2)</f>
        <v>0</v>
      </c>
      <c r="BL432" s="17" t="s">
        <v>224</v>
      </c>
      <c r="BM432" s="145" t="s">
        <v>893</v>
      </c>
    </row>
    <row r="433" spans="1:65" s="2" customFormat="1" ht="24.2" customHeight="1">
      <c r="A433" s="26"/>
      <c r="B433" s="134"/>
      <c r="C433" s="135" t="s">
        <v>894</v>
      </c>
      <c r="D433" s="135" t="s">
        <v>149</v>
      </c>
      <c r="E433" s="136" t="s">
        <v>895</v>
      </c>
      <c r="F433" s="137" t="s">
        <v>896</v>
      </c>
      <c r="G433" s="138" t="s">
        <v>379</v>
      </c>
      <c r="H433" s="189">
        <v>3.7</v>
      </c>
      <c r="I433" s="139">
        <v>0</v>
      </c>
      <c r="J433" s="139">
        <f>ROUND(I433*H433,2)</f>
        <v>0</v>
      </c>
      <c r="K433" s="140"/>
      <c r="L433" s="27"/>
      <c r="M433" s="141" t="s">
        <v>1</v>
      </c>
      <c r="N433" s="142" t="s">
        <v>36</v>
      </c>
      <c r="O433" s="143">
        <v>0.19</v>
      </c>
      <c r="P433" s="143">
        <f>O433*H433</f>
        <v>0.7030000000000001</v>
      </c>
      <c r="Q433" s="143">
        <v>0.00043</v>
      </c>
      <c r="R433" s="143">
        <f>Q433*H433</f>
        <v>0.001591</v>
      </c>
      <c r="S433" s="143">
        <v>0</v>
      </c>
      <c r="T433" s="144">
        <f>S433*H433</f>
        <v>0</v>
      </c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R433" s="145" t="s">
        <v>224</v>
      </c>
      <c r="AT433" s="145" t="s">
        <v>149</v>
      </c>
      <c r="AU433" s="145" t="s">
        <v>80</v>
      </c>
      <c r="AY433" s="17" t="s">
        <v>147</v>
      </c>
      <c r="BE433" s="146">
        <f>IF(N433="základní",J433,0)</f>
        <v>0</v>
      </c>
      <c r="BF433" s="146">
        <f>IF(N433="snížená",J433,0)</f>
        <v>0</v>
      </c>
      <c r="BG433" s="146">
        <f>IF(N433="zákl. přenesená",J433,0)</f>
        <v>0</v>
      </c>
      <c r="BH433" s="146">
        <f>IF(N433="sníž. přenesená",J433,0)</f>
        <v>0</v>
      </c>
      <c r="BI433" s="146">
        <f>IF(N433="nulová",J433,0)</f>
        <v>0</v>
      </c>
      <c r="BJ433" s="17" t="s">
        <v>78</v>
      </c>
      <c r="BK433" s="146">
        <f>ROUND(I433*H433,2)</f>
        <v>0</v>
      </c>
      <c r="BL433" s="17" t="s">
        <v>224</v>
      </c>
      <c r="BM433" s="145" t="s">
        <v>897</v>
      </c>
    </row>
    <row r="434" spans="2:51" s="13" customFormat="1" ht="12">
      <c r="B434" s="147"/>
      <c r="D434" s="148" t="s">
        <v>155</v>
      </c>
      <c r="E434" s="149" t="s">
        <v>1</v>
      </c>
      <c r="F434" s="150" t="s">
        <v>898</v>
      </c>
      <c r="H434" s="190">
        <v>3.7</v>
      </c>
      <c r="L434" s="147"/>
      <c r="M434" s="151"/>
      <c r="N434" s="152"/>
      <c r="O434" s="152"/>
      <c r="P434" s="152"/>
      <c r="Q434" s="152"/>
      <c r="R434" s="152"/>
      <c r="S434" s="152"/>
      <c r="T434" s="153"/>
      <c r="AT434" s="149" t="s">
        <v>155</v>
      </c>
      <c r="AU434" s="149" t="s">
        <v>80</v>
      </c>
      <c r="AV434" s="13" t="s">
        <v>80</v>
      </c>
      <c r="AW434" s="13" t="s">
        <v>28</v>
      </c>
      <c r="AX434" s="13" t="s">
        <v>78</v>
      </c>
      <c r="AY434" s="149" t="s">
        <v>147</v>
      </c>
    </row>
    <row r="435" spans="1:65" s="2" customFormat="1" ht="24.2" customHeight="1">
      <c r="A435" s="26"/>
      <c r="B435" s="134"/>
      <c r="C435" s="154" t="s">
        <v>899</v>
      </c>
      <c r="D435" s="154" t="s">
        <v>191</v>
      </c>
      <c r="E435" s="155" t="s">
        <v>900</v>
      </c>
      <c r="F435" s="156" t="s">
        <v>901</v>
      </c>
      <c r="G435" s="157" t="s">
        <v>269</v>
      </c>
      <c r="H435" s="192">
        <v>13.579</v>
      </c>
      <c r="I435" s="158">
        <v>0</v>
      </c>
      <c r="J435" s="158">
        <f>ROUND(I435*H435,2)</f>
        <v>0</v>
      </c>
      <c r="K435" s="159"/>
      <c r="L435" s="160"/>
      <c r="M435" s="161" t="s">
        <v>1</v>
      </c>
      <c r="N435" s="162" t="s">
        <v>36</v>
      </c>
      <c r="O435" s="143">
        <v>0</v>
      </c>
      <c r="P435" s="143">
        <f>O435*H435</f>
        <v>0</v>
      </c>
      <c r="Q435" s="143">
        <v>0.00045</v>
      </c>
      <c r="R435" s="143">
        <f>Q435*H435</f>
        <v>0.00611055</v>
      </c>
      <c r="S435" s="143">
        <v>0</v>
      </c>
      <c r="T435" s="144">
        <f>S435*H435</f>
        <v>0</v>
      </c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R435" s="145" t="s">
        <v>297</v>
      </c>
      <c r="AT435" s="145" t="s">
        <v>191</v>
      </c>
      <c r="AU435" s="145" t="s">
        <v>80</v>
      </c>
      <c r="AY435" s="17" t="s">
        <v>147</v>
      </c>
      <c r="BE435" s="146">
        <f>IF(N435="základní",J435,0)</f>
        <v>0</v>
      </c>
      <c r="BF435" s="146">
        <f>IF(N435="snížená",J435,0)</f>
        <v>0</v>
      </c>
      <c r="BG435" s="146">
        <f>IF(N435="zákl. přenesená",J435,0)</f>
        <v>0</v>
      </c>
      <c r="BH435" s="146">
        <f>IF(N435="sníž. přenesená",J435,0)</f>
        <v>0</v>
      </c>
      <c r="BI435" s="146">
        <f>IF(N435="nulová",J435,0)</f>
        <v>0</v>
      </c>
      <c r="BJ435" s="17" t="s">
        <v>78</v>
      </c>
      <c r="BK435" s="146">
        <f>ROUND(I435*H435,2)</f>
        <v>0</v>
      </c>
      <c r="BL435" s="17" t="s">
        <v>224</v>
      </c>
      <c r="BM435" s="145" t="s">
        <v>902</v>
      </c>
    </row>
    <row r="436" spans="2:51" s="13" customFormat="1" ht="12">
      <c r="B436" s="147"/>
      <c r="D436" s="148" t="s">
        <v>155</v>
      </c>
      <c r="F436" s="150" t="s">
        <v>903</v>
      </c>
      <c r="H436" s="190">
        <v>13.579</v>
      </c>
      <c r="L436" s="147"/>
      <c r="M436" s="151"/>
      <c r="N436" s="152"/>
      <c r="O436" s="152"/>
      <c r="P436" s="152"/>
      <c r="Q436" s="152"/>
      <c r="R436" s="152"/>
      <c r="S436" s="152"/>
      <c r="T436" s="153"/>
      <c r="AT436" s="149" t="s">
        <v>155</v>
      </c>
      <c r="AU436" s="149" t="s">
        <v>80</v>
      </c>
      <c r="AV436" s="13" t="s">
        <v>80</v>
      </c>
      <c r="AW436" s="13" t="s">
        <v>3</v>
      </c>
      <c r="AX436" s="13" t="s">
        <v>78</v>
      </c>
      <c r="AY436" s="149" t="s">
        <v>147</v>
      </c>
    </row>
    <row r="437" spans="1:65" s="2" customFormat="1" ht="14.45" customHeight="1">
      <c r="A437" s="26"/>
      <c r="B437" s="134"/>
      <c r="C437" s="135" t="s">
        <v>904</v>
      </c>
      <c r="D437" s="135" t="s">
        <v>149</v>
      </c>
      <c r="E437" s="136" t="s">
        <v>905</v>
      </c>
      <c r="F437" s="137" t="s">
        <v>906</v>
      </c>
      <c r="G437" s="138" t="s">
        <v>152</v>
      </c>
      <c r="H437" s="189">
        <v>10.13</v>
      </c>
      <c r="I437" s="139">
        <v>0</v>
      </c>
      <c r="J437" s="139">
        <f>ROUND(I437*H437,2)</f>
        <v>0</v>
      </c>
      <c r="K437" s="140"/>
      <c r="L437" s="27"/>
      <c r="M437" s="141" t="s">
        <v>1</v>
      </c>
      <c r="N437" s="142" t="s">
        <v>36</v>
      </c>
      <c r="O437" s="143">
        <v>0.239</v>
      </c>
      <c r="P437" s="143">
        <f>O437*H437</f>
        <v>2.4210700000000003</v>
      </c>
      <c r="Q437" s="143">
        <v>0</v>
      </c>
      <c r="R437" s="143">
        <f>Q437*H437</f>
        <v>0</v>
      </c>
      <c r="S437" s="143">
        <v>0.0353</v>
      </c>
      <c r="T437" s="144">
        <f>S437*H437</f>
        <v>0.357589</v>
      </c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R437" s="145" t="s">
        <v>224</v>
      </c>
      <c r="AT437" s="145" t="s">
        <v>149</v>
      </c>
      <c r="AU437" s="145" t="s">
        <v>80</v>
      </c>
      <c r="AY437" s="17" t="s">
        <v>147</v>
      </c>
      <c r="BE437" s="146">
        <f>IF(N437="základní",J437,0)</f>
        <v>0</v>
      </c>
      <c r="BF437" s="146">
        <f>IF(N437="snížená",J437,0)</f>
        <v>0</v>
      </c>
      <c r="BG437" s="146">
        <f>IF(N437="zákl. přenesená",J437,0)</f>
        <v>0</v>
      </c>
      <c r="BH437" s="146">
        <f>IF(N437="sníž. přenesená",J437,0)</f>
        <v>0</v>
      </c>
      <c r="BI437" s="146">
        <f>IF(N437="nulová",J437,0)</f>
        <v>0</v>
      </c>
      <c r="BJ437" s="17" t="s">
        <v>78</v>
      </c>
      <c r="BK437" s="146">
        <f>ROUND(I437*H437,2)</f>
        <v>0</v>
      </c>
      <c r="BL437" s="17" t="s">
        <v>224</v>
      </c>
      <c r="BM437" s="145" t="s">
        <v>907</v>
      </c>
    </row>
    <row r="438" spans="2:51" s="13" customFormat="1" ht="12">
      <c r="B438" s="147"/>
      <c r="D438" s="148" t="s">
        <v>155</v>
      </c>
      <c r="E438" s="149" t="s">
        <v>1</v>
      </c>
      <c r="F438" s="150" t="s">
        <v>908</v>
      </c>
      <c r="H438" s="190">
        <v>10.13</v>
      </c>
      <c r="L438" s="147"/>
      <c r="M438" s="151"/>
      <c r="N438" s="152"/>
      <c r="O438" s="152"/>
      <c r="P438" s="152"/>
      <c r="Q438" s="152"/>
      <c r="R438" s="152"/>
      <c r="S438" s="152"/>
      <c r="T438" s="153"/>
      <c r="AT438" s="149" t="s">
        <v>155</v>
      </c>
      <c r="AU438" s="149" t="s">
        <v>80</v>
      </c>
      <c r="AV438" s="13" t="s">
        <v>80</v>
      </c>
      <c r="AW438" s="13" t="s">
        <v>28</v>
      </c>
      <c r="AX438" s="13" t="s">
        <v>78</v>
      </c>
      <c r="AY438" s="149" t="s">
        <v>147</v>
      </c>
    </row>
    <row r="439" spans="1:65" s="2" customFormat="1" ht="24.2" customHeight="1">
      <c r="A439" s="26"/>
      <c r="B439" s="134"/>
      <c r="C439" s="135" t="s">
        <v>909</v>
      </c>
      <c r="D439" s="135" t="s">
        <v>149</v>
      </c>
      <c r="E439" s="136" t="s">
        <v>910</v>
      </c>
      <c r="F439" s="137" t="s">
        <v>911</v>
      </c>
      <c r="G439" s="138" t="s">
        <v>152</v>
      </c>
      <c r="H439" s="189">
        <v>9.9</v>
      </c>
      <c r="I439" s="139">
        <v>0</v>
      </c>
      <c r="J439" s="139">
        <f>ROUND(I439*H439,2)</f>
        <v>0</v>
      </c>
      <c r="K439" s="140"/>
      <c r="L439" s="27"/>
      <c r="M439" s="141" t="s">
        <v>1</v>
      </c>
      <c r="N439" s="142" t="s">
        <v>36</v>
      </c>
      <c r="O439" s="143">
        <v>0.61</v>
      </c>
      <c r="P439" s="143">
        <f>O439*H439</f>
        <v>6.039</v>
      </c>
      <c r="Q439" s="143">
        <v>0.0063</v>
      </c>
      <c r="R439" s="143">
        <f>Q439*H439</f>
        <v>0.06237</v>
      </c>
      <c r="S439" s="143">
        <v>0</v>
      </c>
      <c r="T439" s="144">
        <f>S439*H439</f>
        <v>0</v>
      </c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R439" s="145" t="s">
        <v>224</v>
      </c>
      <c r="AT439" s="145" t="s">
        <v>149</v>
      </c>
      <c r="AU439" s="145" t="s">
        <v>80</v>
      </c>
      <c r="AY439" s="17" t="s">
        <v>147</v>
      </c>
      <c r="BE439" s="146">
        <f>IF(N439="základní",J439,0)</f>
        <v>0</v>
      </c>
      <c r="BF439" s="146">
        <f>IF(N439="snížená",J439,0)</f>
        <v>0</v>
      </c>
      <c r="BG439" s="146">
        <f>IF(N439="zákl. přenesená",J439,0)</f>
        <v>0</v>
      </c>
      <c r="BH439" s="146">
        <f>IF(N439="sníž. přenesená",J439,0)</f>
        <v>0</v>
      </c>
      <c r="BI439" s="146">
        <f>IF(N439="nulová",J439,0)</f>
        <v>0</v>
      </c>
      <c r="BJ439" s="17" t="s">
        <v>78</v>
      </c>
      <c r="BK439" s="146">
        <f>ROUND(I439*H439,2)</f>
        <v>0</v>
      </c>
      <c r="BL439" s="17" t="s">
        <v>224</v>
      </c>
      <c r="BM439" s="145" t="s">
        <v>912</v>
      </c>
    </row>
    <row r="440" spans="2:51" s="13" customFormat="1" ht="12">
      <c r="B440" s="147"/>
      <c r="D440" s="148" t="s">
        <v>155</v>
      </c>
      <c r="E440" s="149" t="s">
        <v>1</v>
      </c>
      <c r="F440" s="150" t="s">
        <v>878</v>
      </c>
      <c r="H440" s="190">
        <v>7.02</v>
      </c>
      <c r="L440" s="147"/>
      <c r="M440" s="151"/>
      <c r="N440" s="152"/>
      <c r="O440" s="152"/>
      <c r="P440" s="152"/>
      <c r="Q440" s="152"/>
      <c r="R440" s="152"/>
      <c r="S440" s="152"/>
      <c r="T440" s="153"/>
      <c r="AT440" s="149" t="s">
        <v>155</v>
      </c>
      <c r="AU440" s="149" t="s">
        <v>80</v>
      </c>
      <c r="AV440" s="13" t="s">
        <v>80</v>
      </c>
      <c r="AW440" s="13" t="s">
        <v>28</v>
      </c>
      <c r="AX440" s="13" t="s">
        <v>71</v>
      </c>
      <c r="AY440" s="149" t="s">
        <v>147</v>
      </c>
    </row>
    <row r="441" spans="2:51" s="13" customFormat="1" ht="12">
      <c r="B441" s="147"/>
      <c r="D441" s="148" t="s">
        <v>155</v>
      </c>
      <c r="E441" s="149" t="s">
        <v>1</v>
      </c>
      <c r="F441" s="150" t="s">
        <v>913</v>
      </c>
      <c r="H441" s="190">
        <v>2.88</v>
      </c>
      <c r="L441" s="147"/>
      <c r="M441" s="151"/>
      <c r="N441" s="152"/>
      <c r="O441" s="152"/>
      <c r="P441" s="152"/>
      <c r="Q441" s="152"/>
      <c r="R441" s="152"/>
      <c r="S441" s="152"/>
      <c r="T441" s="153"/>
      <c r="AT441" s="149" t="s">
        <v>155</v>
      </c>
      <c r="AU441" s="149" t="s">
        <v>80</v>
      </c>
      <c r="AV441" s="13" t="s">
        <v>80</v>
      </c>
      <c r="AW441" s="13" t="s">
        <v>28</v>
      </c>
      <c r="AX441" s="13" t="s">
        <v>71</v>
      </c>
      <c r="AY441" s="149" t="s">
        <v>147</v>
      </c>
    </row>
    <row r="442" spans="2:51" s="15" customFormat="1" ht="12">
      <c r="B442" s="169"/>
      <c r="D442" s="148" t="s">
        <v>155</v>
      </c>
      <c r="E442" s="170" t="s">
        <v>1</v>
      </c>
      <c r="F442" s="171" t="s">
        <v>317</v>
      </c>
      <c r="H442" s="194">
        <v>9.9</v>
      </c>
      <c r="L442" s="169"/>
      <c r="M442" s="172"/>
      <c r="N442" s="173"/>
      <c r="O442" s="173"/>
      <c r="P442" s="173"/>
      <c r="Q442" s="173"/>
      <c r="R442" s="173"/>
      <c r="S442" s="173"/>
      <c r="T442" s="174"/>
      <c r="AT442" s="170" t="s">
        <v>155</v>
      </c>
      <c r="AU442" s="170" t="s">
        <v>80</v>
      </c>
      <c r="AV442" s="15" t="s">
        <v>153</v>
      </c>
      <c r="AW442" s="15" t="s">
        <v>28</v>
      </c>
      <c r="AX442" s="15" t="s">
        <v>78</v>
      </c>
      <c r="AY442" s="170" t="s">
        <v>147</v>
      </c>
    </row>
    <row r="443" spans="1:65" s="2" customFormat="1" ht="24.2" customHeight="1">
      <c r="A443" s="26"/>
      <c r="B443" s="134"/>
      <c r="C443" s="154" t="s">
        <v>914</v>
      </c>
      <c r="D443" s="154" t="s">
        <v>191</v>
      </c>
      <c r="E443" s="155" t="s">
        <v>915</v>
      </c>
      <c r="F443" s="156" t="s">
        <v>916</v>
      </c>
      <c r="G443" s="157" t="s">
        <v>152</v>
      </c>
      <c r="H443" s="192">
        <v>13.684</v>
      </c>
      <c r="I443" s="158">
        <v>0</v>
      </c>
      <c r="J443" s="158">
        <f>ROUND(I443*H443,2)</f>
        <v>0</v>
      </c>
      <c r="K443" s="159"/>
      <c r="L443" s="160"/>
      <c r="M443" s="161" t="s">
        <v>1</v>
      </c>
      <c r="N443" s="162" t="s">
        <v>36</v>
      </c>
      <c r="O443" s="143">
        <v>0</v>
      </c>
      <c r="P443" s="143">
        <f>O443*H443</f>
        <v>0</v>
      </c>
      <c r="Q443" s="143">
        <v>0.018</v>
      </c>
      <c r="R443" s="143">
        <f>Q443*H443</f>
        <v>0.24631199999999998</v>
      </c>
      <c r="S443" s="143">
        <v>0</v>
      </c>
      <c r="T443" s="144">
        <f>S443*H443</f>
        <v>0</v>
      </c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R443" s="145" t="s">
        <v>297</v>
      </c>
      <c r="AT443" s="145" t="s">
        <v>191</v>
      </c>
      <c r="AU443" s="145" t="s">
        <v>80</v>
      </c>
      <c r="AY443" s="17" t="s">
        <v>147</v>
      </c>
      <c r="BE443" s="146">
        <f>IF(N443="základní",J443,0)</f>
        <v>0</v>
      </c>
      <c r="BF443" s="146">
        <f>IF(N443="snížená",J443,0)</f>
        <v>0</v>
      </c>
      <c r="BG443" s="146">
        <f>IF(N443="zákl. přenesená",J443,0)</f>
        <v>0</v>
      </c>
      <c r="BH443" s="146">
        <f>IF(N443="sníž. přenesená",J443,0)</f>
        <v>0</v>
      </c>
      <c r="BI443" s="146">
        <f>IF(N443="nulová",J443,0)</f>
        <v>0</v>
      </c>
      <c r="BJ443" s="17" t="s">
        <v>78</v>
      </c>
      <c r="BK443" s="146">
        <f>ROUND(I443*H443,2)</f>
        <v>0</v>
      </c>
      <c r="BL443" s="17" t="s">
        <v>224</v>
      </c>
      <c r="BM443" s="145" t="s">
        <v>917</v>
      </c>
    </row>
    <row r="444" spans="2:51" s="13" customFormat="1" ht="12">
      <c r="B444" s="147"/>
      <c r="D444" s="148" t="s">
        <v>155</v>
      </c>
      <c r="E444" s="149" t="s">
        <v>1</v>
      </c>
      <c r="F444" s="150" t="s">
        <v>918</v>
      </c>
      <c r="H444" s="190">
        <v>12.44</v>
      </c>
      <c r="L444" s="147"/>
      <c r="M444" s="151"/>
      <c r="N444" s="152"/>
      <c r="O444" s="152"/>
      <c r="P444" s="152"/>
      <c r="Q444" s="152"/>
      <c r="R444" s="152"/>
      <c r="S444" s="152"/>
      <c r="T444" s="153"/>
      <c r="AT444" s="149" t="s">
        <v>155</v>
      </c>
      <c r="AU444" s="149" t="s">
        <v>80</v>
      </c>
      <c r="AV444" s="13" t="s">
        <v>80</v>
      </c>
      <c r="AW444" s="13" t="s">
        <v>28</v>
      </c>
      <c r="AX444" s="13" t="s">
        <v>78</v>
      </c>
      <c r="AY444" s="149" t="s">
        <v>147</v>
      </c>
    </row>
    <row r="445" spans="2:51" s="13" customFormat="1" ht="12">
      <c r="B445" s="147"/>
      <c r="D445" s="148" t="s">
        <v>155</v>
      </c>
      <c r="F445" s="150" t="s">
        <v>919</v>
      </c>
      <c r="H445" s="190">
        <v>13.684</v>
      </c>
      <c r="L445" s="147"/>
      <c r="M445" s="151"/>
      <c r="N445" s="152"/>
      <c r="O445" s="152"/>
      <c r="P445" s="152"/>
      <c r="Q445" s="152"/>
      <c r="R445" s="152"/>
      <c r="S445" s="152"/>
      <c r="T445" s="153"/>
      <c r="AT445" s="149" t="s">
        <v>155</v>
      </c>
      <c r="AU445" s="149" t="s">
        <v>80</v>
      </c>
      <c r="AV445" s="13" t="s">
        <v>80</v>
      </c>
      <c r="AW445" s="13" t="s">
        <v>3</v>
      </c>
      <c r="AX445" s="13" t="s">
        <v>78</v>
      </c>
      <c r="AY445" s="149" t="s">
        <v>147</v>
      </c>
    </row>
    <row r="446" spans="1:65" s="2" customFormat="1" ht="24.2" customHeight="1">
      <c r="A446" s="26"/>
      <c r="B446" s="134"/>
      <c r="C446" s="135" t="s">
        <v>920</v>
      </c>
      <c r="D446" s="135" t="s">
        <v>149</v>
      </c>
      <c r="E446" s="136" t="s">
        <v>921</v>
      </c>
      <c r="F446" s="137" t="s">
        <v>922</v>
      </c>
      <c r="G446" s="138" t="s">
        <v>152</v>
      </c>
      <c r="H446" s="189">
        <v>12.44</v>
      </c>
      <c r="I446" s="139">
        <v>0</v>
      </c>
      <c r="J446" s="139">
        <f>ROUND(I446*H446,2)</f>
        <v>0</v>
      </c>
      <c r="K446" s="140"/>
      <c r="L446" s="27"/>
      <c r="M446" s="141" t="s">
        <v>1</v>
      </c>
      <c r="N446" s="142" t="s">
        <v>36</v>
      </c>
      <c r="O446" s="143">
        <v>0.278</v>
      </c>
      <c r="P446" s="143">
        <f>O446*H446</f>
        <v>3.45832</v>
      </c>
      <c r="Q446" s="143">
        <v>0.0015</v>
      </c>
      <c r="R446" s="143">
        <f>Q446*H446</f>
        <v>0.01866</v>
      </c>
      <c r="S446" s="143">
        <v>0</v>
      </c>
      <c r="T446" s="144">
        <f>S446*H446</f>
        <v>0</v>
      </c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R446" s="145" t="s">
        <v>224</v>
      </c>
      <c r="AT446" s="145" t="s">
        <v>149</v>
      </c>
      <c r="AU446" s="145" t="s">
        <v>80</v>
      </c>
      <c r="AY446" s="17" t="s">
        <v>147</v>
      </c>
      <c r="BE446" s="146">
        <f>IF(N446="základní",J446,0)</f>
        <v>0</v>
      </c>
      <c r="BF446" s="146">
        <f>IF(N446="snížená",J446,0)</f>
        <v>0</v>
      </c>
      <c r="BG446" s="146">
        <f>IF(N446="zákl. přenesená",J446,0)</f>
        <v>0</v>
      </c>
      <c r="BH446" s="146">
        <f>IF(N446="sníž. přenesená",J446,0)</f>
        <v>0</v>
      </c>
      <c r="BI446" s="146">
        <f>IF(N446="nulová",J446,0)</f>
        <v>0</v>
      </c>
      <c r="BJ446" s="17" t="s">
        <v>78</v>
      </c>
      <c r="BK446" s="146">
        <f>ROUND(I446*H446,2)</f>
        <v>0</v>
      </c>
      <c r="BL446" s="17" t="s">
        <v>224</v>
      </c>
      <c r="BM446" s="145" t="s">
        <v>923</v>
      </c>
    </row>
    <row r="447" spans="2:51" s="13" customFormat="1" ht="12">
      <c r="B447" s="147"/>
      <c r="D447" s="148" t="s">
        <v>155</v>
      </c>
      <c r="E447" s="149" t="s">
        <v>1</v>
      </c>
      <c r="F447" s="150" t="s">
        <v>878</v>
      </c>
      <c r="H447" s="190">
        <v>7.02</v>
      </c>
      <c r="L447" s="147"/>
      <c r="M447" s="151"/>
      <c r="N447" s="152"/>
      <c r="O447" s="152"/>
      <c r="P447" s="152"/>
      <c r="Q447" s="152"/>
      <c r="R447" s="152"/>
      <c r="S447" s="152"/>
      <c r="T447" s="153"/>
      <c r="AT447" s="149" t="s">
        <v>155</v>
      </c>
      <c r="AU447" s="149" t="s">
        <v>80</v>
      </c>
      <c r="AV447" s="13" t="s">
        <v>80</v>
      </c>
      <c r="AW447" s="13" t="s">
        <v>28</v>
      </c>
      <c r="AX447" s="13" t="s">
        <v>71</v>
      </c>
      <c r="AY447" s="149" t="s">
        <v>147</v>
      </c>
    </row>
    <row r="448" spans="2:51" s="13" customFormat="1" ht="12">
      <c r="B448" s="147"/>
      <c r="D448" s="148" t="s">
        <v>155</v>
      </c>
      <c r="E448" s="149" t="s">
        <v>1</v>
      </c>
      <c r="F448" s="150" t="s">
        <v>913</v>
      </c>
      <c r="H448" s="190">
        <v>2.88</v>
      </c>
      <c r="L448" s="147"/>
      <c r="M448" s="151"/>
      <c r="N448" s="152"/>
      <c r="O448" s="152"/>
      <c r="P448" s="152"/>
      <c r="Q448" s="152"/>
      <c r="R448" s="152"/>
      <c r="S448" s="152"/>
      <c r="T448" s="153"/>
      <c r="AT448" s="149" t="s">
        <v>155</v>
      </c>
      <c r="AU448" s="149" t="s">
        <v>80</v>
      </c>
      <c r="AV448" s="13" t="s">
        <v>80</v>
      </c>
      <c r="AW448" s="13" t="s">
        <v>28</v>
      </c>
      <c r="AX448" s="13" t="s">
        <v>71</v>
      </c>
      <c r="AY448" s="149" t="s">
        <v>147</v>
      </c>
    </row>
    <row r="449" spans="2:51" s="13" customFormat="1" ht="12">
      <c r="B449" s="147"/>
      <c r="D449" s="148" t="s">
        <v>155</v>
      </c>
      <c r="E449" s="149" t="s">
        <v>1</v>
      </c>
      <c r="F449" s="150" t="s">
        <v>924</v>
      </c>
      <c r="H449" s="190">
        <v>2.54</v>
      </c>
      <c r="L449" s="147"/>
      <c r="M449" s="151"/>
      <c r="N449" s="152"/>
      <c r="O449" s="152"/>
      <c r="P449" s="152"/>
      <c r="Q449" s="152"/>
      <c r="R449" s="152"/>
      <c r="S449" s="152"/>
      <c r="T449" s="153"/>
      <c r="AT449" s="149" t="s">
        <v>155</v>
      </c>
      <c r="AU449" s="149" t="s">
        <v>80</v>
      </c>
      <c r="AV449" s="13" t="s">
        <v>80</v>
      </c>
      <c r="AW449" s="13" t="s">
        <v>28</v>
      </c>
      <c r="AX449" s="13" t="s">
        <v>71</v>
      </c>
      <c r="AY449" s="149" t="s">
        <v>147</v>
      </c>
    </row>
    <row r="450" spans="2:51" s="15" customFormat="1" ht="12">
      <c r="B450" s="169"/>
      <c r="D450" s="148" t="s">
        <v>155</v>
      </c>
      <c r="E450" s="170" t="s">
        <v>1</v>
      </c>
      <c r="F450" s="171" t="s">
        <v>317</v>
      </c>
      <c r="H450" s="194">
        <v>12.44</v>
      </c>
      <c r="L450" s="169"/>
      <c r="M450" s="172"/>
      <c r="N450" s="173"/>
      <c r="O450" s="173"/>
      <c r="P450" s="173"/>
      <c r="Q450" s="173"/>
      <c r="R450" s="173"/>
      <c r="S450" s="173"/>
      <c r="T450" s="174"/>
      <c r="AT450" s="170" t="s">
        <v>155</v>
      </c>
      <c r="AU450" s="170" t="s">
        <v>80</v>
      </c>
      <c r="AV450" s="15" t="s">
        <v>153</v>
      </c>
      <c r="AW450" s="15" t="s">
        <v>28</v>
      </c>
      <c r="AX450" s="15" t="s">
        <v>78</v>
      </c>
      <c r="AY450" s="170" t="s">
        <v>147</v>
      </c>
    </row>
    <row r="451" spans="1:65" s="2" customFormat="1" ht="14.45" customHeight="1">
      <c r="A451" s="26"/>
      <c r="B451" s="134"/>
      <c r="C451" s="135" t="s">
        <v>925</v>
      </c>
      <c r="D451" s="135" t="s">
        <v>149</v>
      </c>
      <c r="E451" s="136" t="s">
        <v>926</v>
      </c>
      <c r="F451" s="137" t="s">
        <v>927</v>
      </c>
      <c r="G451" s="138" t="s">
        <v>379</v>
      </c>
      <c r="H451" s="189">
        <v>14.1</v>
      </c>
      <c r="I451" s="139">
        <v>0</v>
      </c>
      <c r="J451" s="139">
        <f>ROUND(I451*H451,2)</f>
        <v>0</v>
      </c>
      <c r="K451" s="140"/>
      <c r="L451" s="27"/>
      <c r="M451" s="141" t="s">
        <v>1</v>
      </c>
      <c r="N451" s="142" t="s">
        <v>36</v>
      </c>
      <c r="O451" s="143">
        <v>0.06</v>
      </c>
      <c r="P451" s="143">
        <f>O451*H451</f>
        <v>0.846</v>
      </c>
      <c r="Q451" s="143">
        <v>0.00032</v>
      </c>
      <c r="R451" s="143">
        <f>Q451*H451</f>
        <v>0.004512</v>
      </c>
      <c r="S451" s="143">
        <v>0</v>
      </c>
      <c r="T451" s="144">
        <f>S451*H451</f>
        <v>0</v>
      </c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R451" s="145" t="s">
        <v>224</v>
      </c>
      <c r="AT451" s="145" t="s">
        <v>149</v>
      </c>
      <c r="AU451" s="145" t="s">
        <v>80</v>
      </c>
      <c r="AY451" s="17" t="s">
        <v>147</v>
      </c>
      <c r="BE451" s="146">
        <f>IF(N451="základní",J451,0)</f>
        <v>0</v>
      </c>
      <c r="BF451" s="146">
        <f>IF(N451="snížená",J451,0)</f>
        <v>0</v>
      </c>
      <c r="BG451" s="146">
        <f>IF(N451="zákl. přenesená",J451,0)</f>
        <v>0</v>
      </c>
      <c r="BH451" s="146">
        <f>IF(N451="sníž. přenesená",J451,0)</f>
        <v>0</v>
      </c>
      <c r="BI451" s="146">
        <f>IF(N451="nulová",J451,0)</f>
        <v>0</v>
      </c>
      <c r="BJ451" s="17" t="s">
        <v>78</v>
      </c>
      <c r="BK451" s="146">
        <f>ROUND(I451*H451,2)</f>
        <v>0</v>
      </c>
      <c r="BL451" s="17" t="s">
        <v>224</v>
      </c>
      <c r="BM451" s="145" t="s">
        <v>928</v>
      </c>
    </row>
    <row r="452" spans="2:51" s="13" customFormat="1" ht="12">
      <c r="B452" s="147"/>
      <c r="D452" s="148" t="s">
        <v>155</v>
      </c>
      <c r="E452" s="149" t="s">
        <v>1</v>
      </c>
      <c r="F452" s="150" t="s">
        <v>929</v>
      </c>
      <c r="H452" s="190">
        <v>14.1</v>
      </c>
      <c r="L452" s="147"/>
      <c r="M452" s="151"/>
      <c r="N452" s="152"/>
      <c r="O452" s="152"/>
      <c r="P452" s="152"/>
      <c r="Q452" s="152"/>
      <c r="R452" s="152"/>
      <c r="S452" s="152"/>
      <c r="T452" s="153"/>
      <c r="AT452" s="149" t="s">
        <v>155</v>
      </c>
      <c r="AU452" s="149" t="s">
        <v>80</v>
      </c>
      <c r="AV452" s="13" t="s">
        <v>80</v>
      </c>
      <c r="AW452" s="13" t="s">
        <v>28</v>
      </c>
      <c r="AX452" s="13" t="s">
        <v>78</v>
      </c>
      <c r="AY452" s="149" t="s">
        <v>147</v>
      </c>
    </row>
    <row r="453" spans="1:65" s="2" customFormat="1" ht="24.2" customHeight="1">
      <c r="A453" s="26"/>
      <c r="B453" s="134"/>
      <c r="C453" s="135" t="s">
        <v>930</v>
      </c>
      <c r="D453" s="135" t="s">
        <v>149</v>
      </c>
      <c r="E453" s="136" t="s">
        <v>931</v>
      </c>
      <c r="F453" s="137" t="s">
        <v>932</v>
      </c>
      <c r="G453" s="138" t="s">
        <v>168</v>
      </c>
      <c r="H453" s="189">
        <v>0.437</v>
      </c>
      <c r="I453" s="139">
        <v>0</v>
      </c>
      <c r="J453" s="139">
        <f>ROUND(I453*H453,2)</f>
        <v>0</v>
      </c>
      <c r="K453" s="140"/>
      <c r="L453" s="27"/>
      <c r="M453" s="141" t="s">
        <v>1</v>
      </c>
      <c r="N453" s="142" t="s">
        <v>36</v>
      </c>
      <c r="O453" s="143">
        <v>1.548</v>
      </c>
      <c r="P453" s="143">
        <f>O453*H453</f>
        <v>0.676476</v>
      </c>
      <c r="Q453" s="143">
        <v>0</v>
      </c>
      <c r="R453" s="143">
        <f>Q453*H453</f>
        <v>0</v>
      </c>
      <c r="S453" s="143">
        <v>0</v>
      </c>
      <c r="T453" s="144">
        <f>S453*H453</f>
        <v>0</v>
      </c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R453" s="145" t="s">
        <v>224</v>
      </c>
      <c r="AT453" s="145" t="s">
        <v>149</v>
      </c>
      <c r="AU453" s="145" t="s">
        <v>80</v>
      </c>
      <c r="AY453" s="17" t="s">
        <v>147</v>
      </c>
      <c r="BE453" s="146">
        <f>IF(N453="základní",J453,0)</f>
        <v>0</v>
      </c>
      <c r="BF453" s="146">
        <f>IF(N453="snížená",J453,0)</f>
        <v>0</v>
      </c>
      <c r="BG453" s="146">
        <f>IF(N453="zákl. přenesená",J453,0)</f>
        <v>0</v>
      </c>
      <c r="BH453" s="146">
        <f>IF(N453="sníž. přenesená",J453,0)</f>
        <v>0</v>
      </c>
      <c r="BI453" s="146">
        <f>IF(N453="nulová",J453,0)</f>
        <v>0</v>
      </c>
      <c r="BJ453" s="17" t="s">
        <v>78</v>
      </c>
      <c r="BK453" s="146">
        <f>ROUND(I453*H453,2)</f>
        <v>0</v>
      </c>
      <c r="BL453" s="17" t="s">
        <v>224</v>
      </c>
      <c r="BM453" s="145" t="s">
        <v>933</v>
      </c>
    </row>
    <row r="454" spans="2:63" s="12" customFormat="1" ht="22.9" customHeight="1">
      <c r="B454" s="122"/>
      <c r="D454" s="123" t="s">
        <v>70</v>
      </c>
      <c r="E454" s="132" t="s">
        <v>934</v>
      </c>
      <c r="F454" s="132" t="s">
        <v>935</v>
      </c>
      <c r="H454" s="191"/>
      <c r="J454" s="133">
        <f>BK454</f>
        <v>0</v>
      </c>
      <c r="L454" s="122"/>
      <c r="M454" s="126"/>
      <c r="N454" s="127"/>
      <c r="O454" s="127"/>
      <c r="P454" s="128">
        <f>SUM(P455:P469)</f>
        <v>17.373445999999998</v>
      </c>
      <c r="Q454" s="127"/>
      <c r="R454" s="128">
        <f>SUM(R455:R469)</f>
        <v>0.06580717999999999</v>
      </c>
      <c r="S454" s="127"/>
      <c r="T454" s="129">
        <f>SUM(T455:T469)</f>
        <v>0.0513</v>
      </c>
      <c r="AR454" s="123" t="s">
        <v>80</v>
      </c>
      <c r="AT454" s="130" t="s">
        <v>70</v>
      </c>
      <c r="AU454" s="130" t="s">
        <v>78</v>
      </c>
      <c r="AY454" s="123" t="s">
        <v>147</v>
      </c>
      <c r="BK454" s="131">
        <f>SUM(BK455:BK469)</f>
        <v>0</v>
      </c>
    </row>
    <row r="455" spans="1:65" s="2" customFormat="1" ht="14.45" customHeight="1">
      <c r="A455" s="26"/>
      <c r="B455" s="134"/>
      <c r="C455" s="135" t="s">
        <v>936</v>
      </c>
      <c r="D455" s="135" t="s">
        <v>149</v>
      </c>
      <c r="E455" s="136" t="s">
        <v>937</v>
      </c>
      <c r="F455" s="137" t="s">
        <v>938</v>
      </c>
      <c r="G455" s="138" t="s">
        <v>152</v>
      </c>
      <c r="H455" s="189">
        <v>18.01</v>
      </c>
      <c r="I455" s="139">
        <v>0</v>
      </c>
      <c r="J455" s="139">
        <f>ROUND(I455*H455,2)</f>
        <v>0</v>
      </c>
      <c r="K455" s="140"/>
      <c r="L455" s="27"/>
      <c r="M455" s="141" t="s">
        <v>1</v>
      </c>
      <c r="N455" s="142" t="s">
        <v>36</v>
      </c>
      <c r="O455" s="143">
        <v>0.024</v>
      </c>
      <c r="P455" s="143">
        <f>O455*H455</f>
        <v>0.43224000000000007</v>
      </c>
      <c r="Q455" s="143">
        <v>0</v>
      </c>
      <c r="R455" s="143">
        <f>Q455*H455</f>
        <v>0</v>
      </c>
      <c r="S455" s="143">
        <v>0</v>
      </c>
      <c r="T455" s="144">
        <f>S455*H455</f>
        <v>0</v>
      </c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R455" s="145" t="s">
        <v>224</v>
      </c>
      <c r="AT455" s="145" t="s">
        <v>149</v>
      </c>
      <c r="AU455" s="145" t="s">
        <v>80</v>
      </c>
      <c r="AY455" s="17" t="s">
        <v>147</v>
      </c>
      <c r="BE455" s="146">
        <f>IF(N455="základní",J455,0)</f>
        <v>0</v>
      </c>
      <c r="BF455" s="146">
        <f>IF(N455="snížená",J455,0)</f>
        <v>0</v>
      </c>
      <c r="BG455" s="146">
        <f>IF(N455="zákl. přenesená",J455,0)</f>
        <v>0</v>
      </c>
      <c r="BH455" s="146">
        <f>IF(N455="sníž. přenesená",J455,0)</f>
        <v>0</v>
      </c>
      <c r="BI455" s="146">
        <f>IF(N455="nulová",J455,0)</f>
        <v>0</v>
      </c>
      <c r="BJ455" s="17" t="s">
        <v>78</v>
      </c>
      <c r="BK455" s="146">
        <f>ROUND(I455*H455,2)</f>
        <v>0</v>
      </c>
      <c r="BL455" s="17" t="s">
        <v>224</v>
      </c>
      <c r="BM455" s="145" t="s">
        <v>939</v>
      </c>
    </row>
    <row r="456" spans="1:65" s="2" customFormat="1" ht="24.2" customHeight="1">
      <c r="A456" s="26"/>
      <c r="B456" s="134"/>
      <c r="C456" s="135" t="s">
        <v>940</v>
      </c>
      <c r="D456" s="135" t="s">
        <v>149</v>
      </c>
      <c r="E456" s="136" t="s">
        <v>941</v>
      </c>
      <c r="F456" s="137" t="s">
        <v>942</v>
      </c>
      <c r="G456" s="138" t="s">
        <v>152</v>
      </c>
      <c r="H456" s="189">
        <v>18.01</v>
      </c>
      <c r="I456" s="139">
        <v>0</v>
      </c>
      <c r="J456" s="139">
        <f>ROUND(I456*H456,2)</f>
        <v>0</v>
      </c>
      <c r="K456" s="140"/>
      <c r="L456" s="27"/>
      <c r="M456" s="141" t="s">
        <v>1</v>
      </c>
      <c r="N456" s="142" t="s">
        <v>36</v>
      </c>
      <c r="O456" s="143">
        <v>0.058</v>
      </c>
      <c r="P456" s="143">
        <f>O456*H456</f>
        <v>1.04458</v>
      </c>
      <c r="Q456" s="143">
        <v>7E-05</v>
      </c>
      <c r="R456" s="143">
        <f>Q456*H456</f>
        <v>0.0012607</v>
      </c>
      <c r="S456" s="143">
        <v>0</v>
      </c>
      <c r="T456" s="144">
        <f>S456*H456</f>
        <v>0</v>
      </c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R456" s="145" t="s">
        <v>224</v>
      </c>
      <c r="AT456" s="145" t="s">
        <v>149</v>
      </c>
      <c r="AU456" s="145" t="s">
        <v>80</v>
      </c>
      <c r="AY456" s="17" t="s">
        <v>147</v>
      </c>
      <c r="BE456" s="146">
        <f>IF(N456="základní",J456,0)</f>
        <v>0</v>
      </c>
      <c r="BF456" s="146">
        <f>IF(N456="snížená",J456,0)</f>
        <v>0</v>
      </c>
      <c r="BG456" s="146">
        <f>IF(N456="zákl. přenesená",J456,0)</f>
        <v>0</v>
      </c>
      <c r="BH456" s="146">
        <f>IF(N456="sníž. přenesená",J456,0)</f>
        <v>0</v>
      </c>
      <c r="BI456" s="146">
        <f>IF(N456="nulová",J456,0)</f>
        <v>0</v>
      </c>
      <c r="BJ456" s="17" t="s">
        <v>78</v>
      </c>
      <c r="BK456" s="146">
        <f>ROUND(I456*H456,2)</f>
        <v>0</v>
      </c>
      <c r="BL456" s="17" t="s">
        <v>224</v>
      </c>
      <c r="BM456" s="145" t="s">
        <v>943</v>
      </c>
    </row>
    <row r="457" spans="1:65" s="2" customFormat="1" ht="24.2" customHeight="1">
      <c r="A457" s="26"/>
      <c r="B457" s="134"/>
      <c r="C457" s="135" t="s">
        <v>944</v>
      </c>
      <c r="D457" s="135" t="s">
        <v>149</v>
      </c>
      <c r="E457" s="136" t="s">
        <v>945</v>
      </c>
      <c r="F457" s="137" t="s">
        <v>946</v>
      </c>
      <c r="G457" s="138" t="s">
        <v>152</v>
      </c>
      <c r="H457" s="189">
        <v>20.52</v>
      </c>
      <c r="I457" s="139">
        <v>0</v>
      </c>
      <c r="J457" s="139">
        <f>ROUND(I457*H457,2)</f>
        <v>0</v>
      </c>
      <c r="K457" s="140"/>
      <c r="L457" s="27"/>
      <c r="M457" s="141" t="s">
        <v>1</v>
      </c>
      <c r="N457" s="142" t="s">
        <v>36</v>
      </c>
      <c r="O457" s="143">
        <v>0.105</v>
      </c>
      <c r="P457" s="143">
        <f>O457*H457</f>
        <v>2.1546</v>
      </c>
      <c r="Q457" s="143">
        <v>0</v>
      </c>
      <c r="R457" s="143">
        <f>Q457*H457</f>
        <v>0</v>
      </c>
      <c r="S457" s="143">
        <v>0.0025</v>
      </c>
      <c r="T457" s="144">
        <f>S457*H457</f>
        <v>0.0513</v>
      </c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R457" s="145" t="s">
        <v>224</v>
      </c>
      <c r="AT457" s="145" t="s">
        <v>149</v>
      </c>
      <c r="AU457" s="145" t="s">
        <v>80</v>
      </c>
      <c r="AY457" s="17" t="s">
        <v>147</v>
      </c>
      <c r="BE457" s="146">
        <f>IF(N457="základní",J457,0)</f>
        <v>0</v>
      </c>
      <c r="BF457" s="146">
        <f>IF(N457="snížená",J457,0)</f>
        <v>0</v>
      </c>
      <c r="BG457" s="146">
        <f>IF(N457="zákl. přenesená",J457,0)</f>
        <v>0</v>
      </c>
      <c r="BH457" s="146">
        <f>IF(N457="sníž. přenesená",J457,0)</f>
        <v>0</v>
      </c>
      <c r="BI457" s="146">
        <f>IF(N457="nulová",J457,0)</f>
        <v>0</v>
      </c>
      <c r="BJ457" s="17" t="s">
        <v>78</v>
      </c>
      <c r="BK457" s="146">
        <f>ROUND(I457*H457,2)</f>
        <v>0</v>
      </c>
      <c r="BL457" s="17" t="s">
        <v>224</v>
      </c>
      <c r="BM457" s="145" t="s">
        <v>947</v>
      </c>
    </row>
    <row r="458" spans="1:65" s="2" customFormat="1" ht="14.45" customHeight="1">
      <c r="A458" s="26"/>
      <c r="B458" s="134"/>
      <c r="C458" s="135" t="s">
        <v>948</v>
      </c>
      <c r="D458" s="135" t="s">
        <v>149</v>
      </c>
      <c r="E458" s="136" t="s">
        <v>949</v>
      </c>
      <c r="F458" s="137" t="s">
        <v>950</v>
      </c>
      <c r="G458" s="138" t="s">
        <v>152</v>
      </c>
      <c r="H458" s="189">
        <v>18.01</v>
      </c>
      <c r="I458" s="139">
        <v>0</v>
      </c>
      <c r="J458" s="139">
        <f>ROUND(I458*H458,2)</f>
        <v>0</v>
      </c>
      <c r="K458" s="140"/>
      <c r="L458" s="27"/>
      <c r="M458" s="141" t="s">
        <v>1</v>
      </c>
      <c r="N458" s="142" t="s">
        <v>36</v>
      </c>
      <c r="O458" s="143">
        <v>0.277</v>
      </c>
      <c r="P458" s="143">
        <f>O458*H458</f>
        <v>4.988770000000001</v>
      </c>
      <c r="Q458" s="143">
        <v>0.0003</v>
      </c>
      <c r="R458" s="143">
        <f>Q458*H458</f>
        <v>0.005403</v>
      </c>
      <c r="S458" s="143">
        <v>0</v>
      </c>
      <c r="T458" s="144">
        <f>S458*H458</f>
        <v>0</v>
      </c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R458" s="145" t="s">
        <v>224</v>
      </c>
      <c r="AT458" s="145" t="s">
        <v>149</v>
      </c>
      <c r="AU458" s="145" t="s">
        <v>80</v>
      </c>
      <c r="AY458" s="17" t="s">
        <v>147</v>
      </c>
      <c r="BE458" s="146">
        <f>IF(N458="základní",J458,0)</f>
        <v>0</v>
      </c>
      <c r="BF458" s="146">
        <f>IF(N458="snížená",J458,0)</f>
        <v>0</v>
      </c>
      <c r="BG458" s="146">
        <f>IF(N458="zákl. přenesená",J458,0)</f>
        <v>0</v>
      </c>
      <c r="BH458" s="146">
        <f>IF(N458="sníž. přenesená",J458,0)</f>
        <v>0</v>
      </c>
      <c r="BI458" s="146">
        <f>IF(N458="nulová",J458,0)</f>
        <v>0</v>
      </c>
      <c r="BJ458" s="17" t="s">
        <v>78</v>
      </c>
      <c r="BK458" s="146">
        <f>ROUND(I458*H458,2)</f>
        <v>0</v>
      </c>
      <c r="BL458" s="17" t="s">
        <v>224</v>
      </c>
      <c r="BM458" s="145" t="s">
        <v>951</v>
      </c>
    </row>
    <row r="459" spans="2:51" s="13" customFormat="1" ht="12">
      <c r="B459" s="147"/>
      <c r="D459" s="148" t="s">
        <v>155</v>
      </c>
      <c r="E459" s="149" t="s">
        <v>1</v>
      </c>
      <c r="F459" s="150" t="s">
        <v>952</v>
      </c>
      <c r="H459" s="190">
        <v>18.01</v>
      </c>
      <c r="L459" s="147"/>
      <c r="M459" s="151"/>
      <c r="N459" s="152"/>
      <c r="O459" s="152"/>
      <c r="P459" s="152"/>
      <c r="Q459" s="152"/>
      <c r="R459" s="152"/>
      <c r="S459" s="152"/>
      <c r="T459" s="153"/>
      <c r="AT459" s="149" t="s">
        <v>155</v>
      </c>
      <c r="AU459" s="149" t="s">
        <v>80</v>
      </c>
      <c r="AV459" s="13" t="s">
        <v>80</v>
      </c>
      <c r="AW459" s="13" t="s">
        <v>28</v>
      </c>
      <c r="AX459" s="13" t="s">
        <v>78</v>
      </c>
      <c r="AY459" s="149" t="s">
        <v>147</v>
      </c>
    </row>
    <row r="460" spans="1:65" s="2" customFormat="1" ht="37.9" customHeight="1">
      <c r="A460" s="26"/>
      <c r="B460" s="134"/>
      <c r="C460" s="154" t="s">
        <v>953</v>
      </c>
      <c r="D460" s="154" t="s">
        <v>191</v>
      </c>
      <c r="E460" s="155" t="s">
        <v>954</v>
      </c>
      <c r="F460" s="156" t="s">
        <v>955</v>
      </c>
      <c r="G460" s="157" t="s">
        <v>152</v>
      </c>
      <c r="H460" s="192">
        <v>19.811</v>
      </c>
      <c r="I460" s="158">
        <v>0</v>
      </c>
      <c r="J460" s="158">
        <f>ROUND(I460*H460,2)</f>
        <v>0</v>
      </c>
      <c r="K460" s="159"/>
      <c r="L460" s="160"/>
      <c r="M460" s="161" t="s">
        <v>1</v>
      </c>
      <c r="N460" s="162" t="s">
        <v>36</v>
      </c>
      <c r="O460" s="143">
        <v>0</v>
      </c>
      <c r="P460" s="143">
        <f>O460*H460</f>
        <v>0</v>
      </c>
      <c r="Q460" s="143">
        <v>0.00277</v>
      </c>
      <c r="R460" s="143">
        <f>Q460*H460</f>
        <v>0.05487647</v>
      </c>
      <c r="S460" s="143">
        <v>0</v>
      </c>
      <c r="T460" s="144">
        <f>S460*H460</f>
        <v>0</v>
      </c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R460" s="145" t="s">
        <v>297</v>
      </c>
      <c r="AT460" s="145" t="s">
        <v>191</v>
      </c>
      <c r="AU460" s="145" t="s">
        <v>80</v>
      </c>
      <c r="AY460" s="17" t="s">
        <v>147</v>
      </c>
      <c r="BE460" s="146">
        <f>IF(N460="základní",J460,0)</f>
        <v>0</v>
      </c>
      <c r="BF460" s="146">
        <f>IF(N460="snížená",J460,0)</f>
        <v>0</v>
      </c>
      <c r="BG460" s="146">
        <f>IF(N460="zákl. přenesená",J460,0)</f>
        <v>0</v>
      </c>
      <c r="BH460" s="146">
        <f>IF(N460="sníž. přenesená",J460,0)</f>
        <v>0</v>
      </c>
      <c r="BI460" s="146">
        <f>IF(N460="nulová",J460,0)</f>
        <v>0</v>
      </c>
      <c r="BJ460" s="17" t="s">
        <v>78</v>
      </c>
      <c r="BK460" s="146">
        <f>ROUND(I460*H460,2)</f>
        <v>0</v>
      </c>
      <c r="BL460" s="17" t="s">
        <v>224</v>
      </c>
      <c r="BM460" s="145" t="s">
        <v>956</v>
      </c>
    </row>
    <row r="461" spans="2:51" s="13" customFormat="1" ht="12">
      <c r="B461" s="147"/>
      <c r="D461" s="148" t="s">
        <v>155</v>
      </c>
      <c r="F461" s="150" t="s">
        <v>957</v>
      </c>
      <c r="H461" s="190">
        <v>19.811</v>
      </c>
      <c r="L461" s="147"/>
      <c r="M461" s="151"/>
      <c r="N461" s="152"/>
      <c r="O461" s="152"/>
      <c r="P461" s="152"/>
      <c r="Q461" s="152"/>
      <c r="R461" s="152"/>
      <c r="S461" s="152"/>
      <c r="T461" s="153"/>
      <c r="AT461" s="149" t="s">
        <v>155</v>
      </c>
      <c r="AU461" s="149" t="s">
        <v>80</v>
      </c>
      <c r="AV461" s="13" t="s">
        <v>80</v>
      </c>
      <c r="AW461" s="13" t="s">
        <v>3</v>
      </c>
      <c r="AX461" s="13" t="s">
        <v>78</v>
      </c>
      <c r="AY461" s="149" t="s">
        <v>147</v>
      </c>
    </row>
    <row r="462" spans="1:65" s="2" customFormat="1" ht="14.45" customHeight="1">
      <c r="A462" s="26"/>
      <c r="B462" s="134"/>
      <c r="C462" s="135" t="s">
        <v>958</v>
      </c>
      <c r="D462" s="135" t="s">
        <v>149</v>
      </c>
      <c r="E462" s="136" t="s">
        <v>959</v>
      </c>
      <c r="F462" s="137" t="s">
        <v>960</v>
      </c>
      <c r="G462" s="138" t="s">
        <v>379</v>
      </c>
      <c r="H462" s="189">
        <v>23.15</v>
      </c>
      <c r="I462" s="139">
        <v>0</v>
      </c>
      <c r="J462" s="139">
        <f>ROUND(I462*H462,2)</f>
        <v>0</v>
      </c>
      <c r="K462" s="140"/>
      <c r="L462" s="27"/>
      <c r="M462" s="141" t="s">
        <v>1</v>
      </c>
      <c r="N462" s="142" t="s">
        <v>36</v>
      </c>
      <c r="O462" s="143">
        <v>0.25</v>
      </c>
      <c r="P462" s="143">
        <f>O462*H462</f>
        <v>5.7875</v>
      </c>
      <c r="Q462" s="143">
        <v>1E-05</v>
      </c>
      <c r="R462" s="143">
        <f>Q462*H462</f>
        <v>0.00023150000000000002</v>
      </c>
      <c r="S462" s="143">
        <v>0</v>
      </c>
      <c r="T462" s="144">
        <f>S462*H462</f>
        <v>0</v>
      </c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R462" s="145" t="s">
        <v>224</v>
      </c>
      <c r="AT462" s="145" t="s">
        <v>149</v>
      </c>
      <c r="AU462" s="145" t="s">
        <v>80</v>
      </c>
      <c r="AY462" s="17" t="s">
        <v>147</v>
      </c>
      <c r="BE462" s="146">
        <f>IF(N462="základní",J462,0)</f>
        <v>0</v>
      </c>
      <c r="BF462" s="146">
        <f>IF(N462="snížená",J462,0)</f>
        <v>0</v>
      </c>
      <c r="BG462" s="146">
        <f>IF(N462="zákl. přenesená",J462,0)</f>
        <v>0</v>
      </c>
      <c r="BH462" s="146">
        <f>IF(N462="sníž. přenesená",J462,0)</f>
        <v>0</v>
      </c>
      <c r="BI462" s="146">
        <f>IF(N462="nulová",J462,0)</f>
        <v>0</v>
      </c>
      <c r="BJ462" s="17" t="s">
        <v>78</v>
      </c>
      <c r="BK462" s="146">
        <f>ROUND(I462*H462,2)</f>
        <v>0</v>
      </c>
      <c r="BL462" s="17" t="s">
        <v>224</v>
      </c>
      <c r="BM462" s="145" t="s">
        <v>961</v>
      </c>
    </row>
    <row r="463" spans="2:51" s="13" customFormat="1" ht="12">
      <c r="B463" s="147"/>
      <c r="D463" s="148" t="s">
        <v>155</v>
      </c>
      <c r="E463" s="149" t="s">
        <v>1</v>
      </c>
      <c r="F463" s="150" t="s">
        <v>962</v>
      </c>
      <c r="H463" s="190">
        <v>23.15</v>
      </c>
      <c r="L463" s="147"/>
      <c r="M463" s="151"/>
      <c r="N463" s="152"/>
      <c r="O463" s="152"/>
      <c r="P463" s="152"/>
      <c r="Q463" s="152"/>
      <c r="R463" s="152"/>
      <c r="S463" s="152"/>
      <c r="T463" s="153"/>
      <c r="AT463" s="149" t="s">
        <v>155</v>
      </c>
      <c r="AU463" s="149" t="s">
        <v>80</v>
      </c>
      <c r="AV463" s="13" t="s">
        <v>80</v>
      </c>
      <c r="AW463" s="13" t="s">
        <v>28</v>
      </c>
      <c r="AX463" s="13" t="s">
        <v>78</v>
      </c>
      <c r="AY463" s="149" t="s">
        <v>147</v>
      </c>
    </row>
    <row r="464" spans="1:65" s="2" customFormat="1" ht="14.45" customHeight="1">
      <c r="A464" s="26"/>
      <c r="B464" s="134"/>
      <c r="C464" s="154" t="s">
        <v>963</v>
      </c>
      <c r="D464" s="154" t="s">
        <v>191</v>
      </c>
      <c r="E464" s="155" t="s">
        <v>964</v>
      </c>
      <c r="F464" s="156" t="s">
        <v>965</v>
      </c>
      <c r="G464" s="157" t="s">
        <v>379</v>
      </c>
      <c r="H464" s="192">
        <v>25.465</v>
      </c>
      <c r="I464" s="158">
        <v>0</v>
      </c>
      <c r="J464" s="158">
        <f>ROUND(I464*H464,2)</f>
        <v>0</v>
      </c>
      <c r="K464" s="159"/>
      <c r="L464" s="160"/>
      <c r="M464" s="161" t="s">
        <v>1</v>
      </c>
      <c r="N464" s="162" t="s">
        <v>36</v>
      </c>
      <c r="O464" s="143">
        <v>0</v>
      </c>
      <c r="P464" s="143">
        <f>O464*H464</f>
        <v>0</v>
      </c>
      <c r="Q464" s="143">
        <v>2E-05</v>
      </c>
      <c r="R464" s="143">
        <f>Q464*H464</f>
        <v>0.0005093000000000001</v>
      </c>
      <c r="S464" s="143">
        <v>0</v>
      </c>
      <c r="T464" s="144">
        <f>S464*H464</f>
        <v>0</v>
      </c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R464" s="145" t="s">
        <v>297</v>
      </c>
      <c r="AT464" s="145" t="s">
        <v>191</v>
      </c>
      <c r="AU464" s="145" t="s">
        <v>80</v>
      </c>
      <c r="AY464" s="17" t="s">
        <v>147</v>
      </c>
      <c r="BE464" s="146">
        <f>IF(N464="základní",J464,0)</f>
        <v>0</v>
      </c>
      <c r="BF464" s="146">
        <f>IF(N464="snížená",J464,0)</f>
        <v>0</v>
      </c>
      <c r="BG464" s="146">
        <f>IF(N464="zákl. přenesená",J464,0)</f>
        <v>0</v>
      </c>
      <c r="BH464" s="146">
        <f>IF(N464="sníž. přenesená",J464,0)</f>
        <v>0</v>
      </c>
      <c r="BI464" s="146">
        <f>IF(N464="nulová",J464,0)</f>
        <v>0</v>
      </c>
      <c r="BJ464" s="17" t="s">
        <v>78</v>
      </c>
      <c r="BK464" s="146">
        <f>ROUND(I464*H464,2)</f>
        <v>0</v>
      </c>
      <c r="BL464" s="17" t="s">
        <v>224</v>
      </c>
      <c r="BM464" s="145" t="s">
        <v>966</v>
      </c>
    </row>
    <row r="465" spans="2:51" s="13" customFormat="1" ht="12">
      <c r="B465" s="147"/>
      <c r="D465" s="148" t="s">
        <v>155</v>
      </c>
      <c r="F465" s="150" t="s">
        <v>967</v>
      </c>
      <c r="H465" s="190">
        <v>25.465</v>
      </c>
      <c r="L465" s="147"/>
      <c r="M465" s="151"/>
      <c r="N465" s="152"/>
      <c r="O465" s="152"/>
      <c r="P465" s="152"/>
      <c r="Q465" s="152"/>
      <c r="R465" s="152"/>
      <c r="S465" s="152"/>
      <c r="T465" s="153"/>
      <c r="AT465" s="149" t="s">
        <v>155</v>
      </c>
      <c r="AU465" s="149" t="s">
        <v>80</v>
      </c>
      <c r="AV465" s="13" t="s">
        <v>80</v>
      </c>
      <c r="AW465" s="13" t="s">
        <v>3</v>
      </c>
      <c r="AX465" s="13" t="s">
        <v>78</v>
      </c>
      <c r="AY465" s="149" t="s">
        <v>147</v>
      </c>
    </row>
    <row r="466" spans="1:65" s="2" customFormat="1" ht="14.45" customHeight="1">
      <c r="A466" s="26"/>
      <c r="B466" s="134"/>
      <c r="C466" s="135" t="s">
        <v>968</v>
      </c>
      <c r="D466" s="135" t="s">
        <v>149</v>
      </c>
      <c r="E466" s="136" t="s">
        <v>969</v>
      </c>
      <c r="F466" s="137" t="s">
        <v>970</v>
      </c>
      <c r="G466" s="138" t="s">
        <v>379</v>
      </c>
      <c r="H466" s="189">
        <v>23.15</v>
      </c>
      <c r="I466" s="139">
        <v>0</v>
      </c>
      <c r="J466" s="139">
        <f>ROUND(I466*H466,2)</f>
        <v>0</v>
      </c>
      <c r="K466" s="140"/>
      <c r="L466" s="27"/>
      <c r="M466" s="141" t="s">
        <v>1</v>
      </c>
      <c r="N466" s="142" t="s">
        <v>36</v>
      </c>
      <c r="O466" s="143">
        <v>0.125</v>
      </c>
      <c r="P466" s="143">
        <f>O466*H466</f>
        <v>2.89375</v>
      </c>
      <c r="Q466" s="143">
        <v>0</v>
      </c>
      <c r="R466" s="143">
        <f>Q466*H466</f>
        <v>0</v>
      </c>
      <c r="S466" s="143">
        <v>0</v>
      </c>
      <c r="T466" s="144">
        <f>S466*H466</f>
        <v>0</v>
      </c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R466" s="145" t="s">
        <v>224</v>
      </c>
      <c r="AT466" s="145" t="s">
        <v>149</v>
      </c>
      <c r="AU466" s="145" t="s">
        <v>80</v>
      </c>
      <c r="AY466" s="17" t="s">
        <v>147</v>
      </c>
      <c r="BE466" s="146">
        <f>IF(N466="základní",J466,0)</f>
        <v>0</v>
      </c>
      <c r="BF466" s="146">
        <f>IF(N466="snížená",J466,0)</f>
        <v>0</v>
      </c>
      <c r="BG466" s="146">
        <f>IF(N466="zákl. přenesená",J466,0)</f>
        <v>0</v>
      </c>
      <c r="BH466" s="146">
        <f>IF(N466="sníž. přenesená",J466,0)</f>
        <v>0</v>
      </c>
      <c r="BI466" s="146">
        <f>IF(N466="nulová",J466,0)</f>
        <v>0</v>
      </c>
      <c r="BJ466" s="17" t="s">
        <v>78</v>
      </c>
      <c r="BK466" s="146">
        <f>ROUND(I466*H466,2)</f>
        <v>0</v>
      </c>
      <c r="BL466" s="17" t="s">
        <v>224</v>
      </c>
      <c r="BM466" s="145" t="s">
        <v>971</v>
      </c>
    </row>
    <row r="467" spans="1:65" s="2" customFormat="1" ht="37.9" customHeight="1">
      <c r="A467" s="26"/>
      <c r="B467" s="134"/>
      <c r="C467" s="154" t="s">
        <v>972</v>
      </c>
      <c r="D467" s="154" t="s">
        <v>191</v>
      </c>
      <c r="E467" s="155" t="s">
        <v>954</v>
      </c>
      <c r="F467" s="156" t="s">
        <v>955</v>
      </c>
      <c r="G467" s="157" t="s">
        <v>152</v>
      </c>
      <c r="H467" s="192">
        <v>1.273</v>
      </c>
      <c r="I467" s="158">
        <v>0</v>
      </c>
      <c r="J467" s="158">
        <f>ROUND(I467*H467,2)</f>
        <v>0</v>
      </c>
      <c r="K467" s="159"/>
      <c r="L467" s="160"/>
      <c r="M467" s="161" t="s">
        <v>1</v>
      </c>
      <c r="N467" s="162" t="s">
        <v>36</v>
      </c>
      <c r="O467" s="143">
        <v>0</v>
      </c>
      <c r="P467" s="143">
        <f>O467*H467</f>
        <v>0</v>
      </c>
      <c r="Q467" s="143">
        <v>0.00277</v>
      </c>
      <c r="R467" s="143">
        <f>Q467*H467</f>
        <v>0.0035262099999999997</v>
      </c>
      <c r="S467" s="143">
        <v>0</v>
      </c>
      <c r="T467" s="144">
        <f>S467*H467</f>
        <v>0</v>
      </c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R467" s="145" t="s">
        <v>297</v>
      </c>
      <c r="AT467" s="145" t="s">
        <v>191</v>
      </c>
      <c r="AU467" s="145" t="s">
        <v>80</v>
      </c>
      <c r="AY467" s="17" t="s">
        <v>147</v>
      </c>
      <c r="BE467" s="146">
        <f>IF(N467="základní",J467,0)</f>
        <v>0</v>
      </c>
      <c r="BF467" s="146">
        <f>IF(N467="snížená",J467,0)</f>
        <v>0</v>
      </c>
      <c r="BG467" s="146">
        <f>IF(N467="zákl. přenesená",J467,0)</f>
        <v>0</v>
      </c>
      <c r="BH467" s="146">
        <f>IF(N467="sníž. přenesená",J467,0)</f>
        <v>0</v>
      </c>
      <c r="BI467" s="146">
        <f>IF(N467="nulová",J467,0)</f>
        <v>0</v>
      </c>
      <c r="BJ467" s="17" t="s">
        <v>78</v>
      </c>
      <c r="BK467" s="146">
        <f>ROUND(I467*H467,2)</f>
        <v>0</v>
      </c>
      <c r="BL467" s="17" t="s">
        <v>224</v>
      </c>
      <c r="BM467" s="145" t="s">
        <v>973</v>
      </c>
    </row>
    <row r="468" spans="2:51" s="13" customFormat="1" ht="12">
      <c r="B468" s="147"/>
      <c r="D468" s="148" t="s">
        <v>155</v>
      </c>
      <c r="F468" s="150" t="s">
        <v>974</v>
      </c>
      <c r="H468" s="190">
        <v>1.273</v>
      </c>
      <c r="L468" s="147"/>
      <c r="M468" s="151"/>
      <c r="N468" s="152"/>
      <c r="O468" s="152"/>
      <c r="P468" s="152"/>
      <c r="Q468" s="152"/>
      <c r="R468" s="152"/>
      <c r="S468" s="152"/>
      <c r="T468" s="153"/>
      <c r="AT468" s="149" t="s">
        <v>155</v>
      </c>
      <c r="AU468" s="149" t="s">
        <v>80</v>
      </c>
      <c r="AV468" s="13" t="s">
        <v>80</v>
      </c>
      <c r="AW468" s="13" t="s">
        <v>3</v>
      </c>
      <c r="AX468" s="13" t="s">
        <v>78</v>
      </c>
      <c r="AY468" s="149" t="s">
        <v>147</v>
      </c>
    </row>
    <row r="469" spans="1:65" s="2" customFormat="1" ht="24.2" customHeight="1">
      <c r="A469" s="26"/>
      <c r="B469" s="134"/>
      <c r="C469" s="135" t="s">
        <v>975</v>
      </c>
      <c r="D469" s="135" t="s">
        <v>149</v>
      </c>
      <c r="E469" s="136" t="s">
        <v>976</v>
      </c>
      <c r="F469" s="137" t="s">
        <v>977</v>
      </c>
      <c r="G469" s="138" t="s">
        <v>168</v>
      </c>
      <c r="H469" s="189">
        <v>0.066</v>
      </c>
      <c r="I469" s="139">
        <v>0</v>
      </c>
      <c r="J469" s="139">
        <f>ROUND(I469*H469,2)</f>
        <v>0</v>
      </c>
      <c r="K469" s="140"/>
      <c r="L469" s="27"/>
      <c r="M469" s="141" t="s">
        <v>1</v>
      </c>
      <c r="N469" s="142" t="s">
        <v>36</v>
      </c>
      <c r="O469" s="143">
        <v>1.091</v>
      </c>
      <c r="P469" s="143">
        <f>O469*H469</f>
        <v>0.072006</v>
      </c>
      <c r="Q469" s="143">
        <v>0</v>
      </c>
      <c r="R469" s="143">
        <f>Q469*H469</f>
        <v>0</v>
      </c>
      <c r="S469" s="143">
        <v>0</v>
      </c>
      <c r="T469" s="144">
        <f>S469*H469</f>
        <v>0</v>
      </c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R469" s="145" t="s">
        <v>224</v>
      </c>
      <c r="AT469" s="145" t="s">
        <v>149</v>
      </c>
      <c r="AU469" s="145" t="s">
        <v>80</v>
      </c>
      <c r="AY469" s="17" t="s">
        <v>147</v>
      </c>
      <c r="BE469" s="146">
        <f>IF(N469="základní",J469,0)</f>
        <v>0</v>
      </c>
      <c r="BF469" s="146">
        <f>IF(N469="snížená",J469,0)</f>
        <v>0</v>
      </c>
      <c r="BG469" s="146">
        <f>IF(N469="zákl. přenesená",J469,0)</f>
        <v>0</v>
      </c>
      <c r="BH469" s="146">
        <f>IF(N469="sníž. přenesená",J469,0)</f>
        <v>0</v>
      </c>
      <c r="BI469" s="146">
        <f>IF(N469="nulová",J469,0)</f>
        <v>0</v>
      </c>
      <c r="BJ469" s="17" t="s">
        <v>78</v>
      </c>
      <c r="BK469" s="146">
        <f>ROUND(I469*H469,2)</f>
        <v>0</v>
      </c>
      <c r="BL469" s="17" t="s">
        <v>224</v>
      </c>
      <c r="BM469" s="145" t="s">
        <v>978</v>
      </c>
    </row>
    <row r="470" spans="2:63" s="12" customFormat="1" ht="22.9" customHeight="1">
      <c r="B470" s="122"/>
      <c r="D470" s="123" t="s">
        <v>70</v>
      </c>
      <c r="E470" s="132" t="s">
        <v>979</v>
      </c>
      <c r="F470" s="132" t="s">
        <v>980</v>
      </c>
      <c r="H470" s="191"/>
      <c r="J470" s="133">
        <f>BK470</f>
        <v>0</v>
      </c>
      <c r="L470" s="122"/>
      <c r="M470" s="126"/>
      <c r="N470" s="127"/>
      <c r="O470" s="127"/>
      <c r="P470" s="128">
        <f>SUM(P471:P479)</f>
        <v>71.01783200000001</v>
      </c>
      <c r="Q470" s="127"/>
      <c r="R470" s="128">
        <f>SUM(R471:R479)</f>
        <v>0.5076918</v>
      </c>
      <c r="S470" s="127"/>
      <c r="T470" s="129">
        <f>SUM(T471:T479)</f>
        <v>0</v>
      </c>
      <c r="AR470" s="123" t="s">
        <v>80</v>
      </c>
      <c r="AT470" s="130" t="s">
        <v>70</v>
      </c>
      <c r="AU470" s="130" t="s">
        <v>78</v>
      </c>
      <c r="AY470" s="123" t="s">
        <v>147</v>
      </c>
      <c r="BK470" s="131">
        <f>SUM(BK471:BK479)</f>
        <v>0</v>
      </c>
    </row>
    <row r="471" spans="1:65" s="2" customFormat="1" ht="24.2" customHeight="1">
      <c r="A471" s="26"/>
      <c r="B471" s="134"/>
      <c r="C471" s="135" t="s">
        <v>981</v>
      </c>
      <c r="D471" s="135" t="s">
        <v>149</v>
      </c>
      <c r="E471" s="136" t="s">
        <v>982</v>
      </c>
      <c r="F471" s="137" t="s">
        <v>983</v>
      </c>
      <c r="G471" s="138" t="s">
        <v>152</v>
      </c>
      <c r="H471" s="189">
        <v>73.26</v>
      </c>
      <c r="I471" s="139">
        <v>0</v>
      </c>
      <c r="J471" s="139">
        <f>ROUND(I471*H471,2)</f>
        <v>0</v>
      </c>
      <c r="K471" s="140"/>
      <c r="L471" s="27"/>
      <c r="M471" s="141" t="s">
        <v>1</v>
      </c>
      <c r="N471" s="142" t="s">
        <v>36</v>
      </c>
      <c r="O471" s="143">
        <v>0.113</v>
      </c>
      <c r="P471" s="143">
        <f>O471*H471</f>
        <v>8.27838</v>
      </c>
      <c r="Q471" s="143">
        <v>0.0003</v>
      </c>
      <c r="R471" s="143">
        <f>Q471*H471</f>
        <v>0.021978</v>
      </c>
      <c r="S471" s="143">
        <v>0</v>
      </c>
      <c r="T471" s="144">
        <f>S471*H471</f>
        <v>0</v>
      </c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R471" s="145" t="s">
        <v>224</v>
      </c>
      <c r="AT471" s="145" t="s">
        <v>149</v>
      </c>
      <c r="AU471" s="145" t="s">
        <v>80</v>
      </c>
      <c r="AY471" s="17" t="s">
        <v>147</v>
      </c>
      <c r="BE471" s="146">
        <f>IF(N471="základní",J471,0)</f>
        <v>0</v>
      </c>
      <c r="BF471" s="146">
        <f>IF(N471="snížená",J471,0)</f>
        <v>0</v>
      </c>
      <c r="BG471" s="146">
        <f>IF(N471="zákl. přenesená",J471,0)</f>
        <v>0</v>
      </c>
      <c r="BH471" s="146">
        <f>IF(N471="sníž. přenesená",J471,0)</f>
        <v>0</v>
      </c>
      <c r="BI471" s="146">
        <f>IF(N471="nulová",J471,0)</f>
        <v>0</v>
      </c>
      <c r="BJ471" s="17" t="s">
        <v>78</v>
      </c>
      <c r="BK471" s="146">
        <f>ROUND(I471*H471,2)</f>
        <v>0</v>
      </c>
      <c r="BL471" s="17" t="s">
        <v>224</v>
      </c>
      <c r="BM471" s="145" t="s">
        <v>984</v>
      </c>
    </row>
    <row r="472" spans="2:51" s="13" customFormat="1" ht="12">
      <c r="B472" s="147"/>
      <c r="D472" s="148" t="s">
        <v>155</v>
      </c>
      <c r="E472" s="149" t="s">
        <v>1</v>
      </c>
      <c r="F472" s="150" t="s">
        <v>985</v>
      </c>
      <c r="H472" s="190">
        <v>73.26</v>
      </c>
      <c r="L472" s="147"/>
      <c r="M472" s="151"/>
      <c r="N472" s="152"/>
      <c r="O472" s="152"/>
      <c r="P472" s="152"/>
      <c r="Q472" s="152"/>
      <c r="R472" s="152"/>
      <c r="S472" s="152"/>
      <c r="T472" s="153"/>
      <c r="AT472" s="149" t="s">
        <v>155</v>
      </c>
      <c r="AU472" s="149" t="s">
        <v>80</v>
      </c>
      <c r="AV472" s="13" t="s">
        <v>80</v>
      </c>
      <c r="AW472" s="13" t="s">
        <v>28</v>
      </c>
      <c r="AX472" s="13" t="s">
        <v>78</v>
      </c>
      <c r="AY472" s="149" t="s">
        <v>147</v>
      </c>
    </row>
    <row r="473" spans="1:65" s="2" customFormat="1" ht="24.2" customHeight="1">
      <c r="A473" s="26"/>
      <c r="B473" s="134"/>
      <c r="C473" s="135" t="s">
        <v>986</v>
      </c>
      <c r="D473" s="135" t="s">
        <v>149</v>
      </c>
      <c r="E473" s="136" t="s">
        <v>987</v>
      </c>
      <c r="F473" s="137" t="s">
        <v>988</v>
      </c>
      <c r="G473" s="138" t="s">
        <v>152</v>
      </c>
      <c r="H473" s="189">
        <v>73.26</v>
      </c>
      <c r="I473" s="139">
        <v>0</v>
      </c>
      <c r="J473" s="139">
        <f>ROUND(I473*H473,2)</f>
        <v>0</v>
      </c>
      <c r="K473" s="140"/>
      <c r="L473" s="27"/>
      <c r="M473" s="141" t="s">
        <v>1</v>
      </c>
      <c r="N473" s="142" t="s">
        <v>36</v>
      </c>
      <c r="O473" s="143">
        <v>0.36</v>
      </c>
      <c r="P473" s="143">
        <f>O473*H473</f>
        <v>26.3736</v>
      </c>
      <c r="Q473" s="143">
        <v>0.0054</v>
      </c>
      <c r="R473" s="143">
        <f>Q473*H473</f>
        <v>0.39560400000000007</v>
      </c>
      <c r="S473" s="143">
        <v>0</v>
      </c>
      <c r="T473" s="144">
        <f>S473*H473</f>
        <v>0</v>
      </c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R473" s="145" t="s">
        <v>224</v>
      </c>
      <c r="AT473" s="145" t="s">
        <v>149</v>
      </c>
      <c r="AU473" s="145" t="s">
        <v>80</v>
      </c>
      <c r="AY473" s="17" t="s">
        <v>147</v>
      </c>
      <c r="BE473" s="146">
        <f>IF(N473="základní",J473,0)</f>
        <v>0</v>
      </c>
      <c r="BF473" s="146">
        <f>IF(N473="snížená",J473,0)</f>
        <v>0</v>
      </c>
      <c r="BG473" s="146">
        <f>IF(N473="zákl. přenesená",J473,0)</f>
        <v>0</v>
      </c>
      <c r="BH473" s="146">
        <f>IF(N473="sníž. přenesená",J473,0)</f>
        <v>0</v>
      </c>
      <c r="BI473" s="146">
        <f>IF(N473="nulová",J473,0)</f>
        <v>0</v>
      </c>
      <c r="BJ473" s="17" t="s">
        <v>78</v>
      </c>
      <c r="BK473" s="146">
        <f>ROUND(I473*H473,2)</f>
        <v>0</v>
      </c>
      <c r="BL473" s="17" t="s">
        <v>224</v>
      </c>
      <c r="BM473" s="145" t="s">
        <v>989</v>
      </c>
    </row>
    <row r="474" spans="1:65" s="2" customFormat="1" ht="14.45" customHeight="1">
      <c r="A474" s="26"/>
      <c r="B474" s="134"/>
      <c r="C474" s="135" t="s">
        <v>990</v>
      </c>
      <c r="D474" s="135" t="s">
        <v>149</v>
      </c>
      <c r="E474" s="136" t="s">
        <v>991</v>
      </c>
      <c r="F474" s="137" t="s">
        <v>992</v>
      </c>
      <c r="G474" s="138" t="s">
        <v>152</v>
      </c>
      <c r="H474" s="189">
        <v>146.52</v>
      </c>
      <c r="I474" s="139">
        <v>0</v>
      </c>
      <c r="J474" s="139">
        <f>ROUND(I474*H474,2)</f>
        <v>0</v>
      </c>
      <c r="K474" s="140"/>
      <c r="L474" s="27"/>
      <c r="M474" s="141" t="s">
        <v>1</v>
      </c>
      <c r="N474" s="142" t="s">
        <v>36</v>
      </c>
      <c r="O474" s="143">
        <v>0.211</v>
      </c>
      <c r="P474" s="143">
        <f>O474*H474</f>
        <v>30.91572</v>
      </c>
      <c r="Q474" s="143">
        <v>0.00024</v>
      </c>
      <c r="R474" s="143">
        <f>Q474*H474</f>
        <v>0.0351648</v>
      </c>
      <c r="S474" s="143">
        <v>0</v>
      </c>
      <c r="T474" s="144">
        <f>S474*H474</f>
        <v>0</v>
      </c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R474" s="145" t="s">
        <v>224</v>
      </c>
      <c r="AT474" s="145" t="s">
        <v>149</v>
      </c>
      <c r="AU474" s="145" t="s">
        <v>80</v>
      </c>
      <c r="AY474" s="17" t="s">
        <v>147</v>
      </c>
      <c r="BE474" s="146">
        <f>IF(N474="základní",J474,0)</f>
        <v>0</v>
      </c>
      <c r="BF474" s="146">
        <f>IF(N474="snížená",J474,0)</f>
        <v>0</v>
      </c>
      <c r="BG474" s="146">
        <f>IF(N474="zákl. přenesená",J474,0)</f>
        <v>0</v>
      </c>
      <c r="BH474" s="146">
        <f>IF(N474="sníž. přenesená",J474,0)</f>
        <v>0</v>
      </c>
      <c r="BI474" s="146">
        <f>IF(N474="nulová",J474,0)</f>
        <v>0</v>
      </c>
      <c r="BJ474" s="17" t="s">
        <v>78</v>
      </c>
      <c r="BK474" s="146">
        <f>ROUND(I474*H474,2)</f>
        <v>0</v>
      </c>
      <c r="BL474" s="17" t="s">
        <v>224</v>
      </c>
      <c r="BM474" s="145" t="s">
        <v>993</v>
      </c>
    </row>
    <row r="475" spans="2:51" s="13" customFormat="1" ht="12">
      <c r="B475" s="147"/>
      <c r="D475" s="148" t="s">
        <v>155</v>
      </c>
      <c r="F475" s="150" t="s">
        <v>994</v>
      </c>
      <c r="H475" s="190">
        <v>146.52</v>
      </c>
      <c r="L475" s="147"/>
      <c r="M475" s="151"/>
      <c r="N475" s="152"/>
      <c r="O475" s="152"/>
      <c r="P475" s="152"/>
      <c r="Q475" s="152"/>
      <c r="R475" s="152"/>
      <c r="S475" s="152"/>
      <c r="T475" s="153"/>
      <c r="AT475" s="149" t="s">
        <v>155</v>
      </c>
      <c r="AU475" s="149" t="s">
        <v>80</v>
      </c>
      <c r="AV475" s="13" t="s">
        <v>80</v>
      </c>
      <c r="AW475" s="13" t="s">
        <v>3</v>
      </c>
      <c r="AX475" s="13" t="s">
        <v>78</v>
      </c>
      <c r="AY475" s="149" t="s">
        <v>147</v>
      </c>
    </row>
    <row r="476" spans="1:65" s="2" customFormat="1" ht="14.45" customHeight="1">
      <c r="A476" s="26"/>
      <c r="B476" s="134"/>
      <c r="C476" s="135" t="s">
        <v>995</v>
      </c>
      <c r="D476" s="135" t="s">
        <v>149</v>
      </c>
      <c r="E476" s="136" t="s">
        <v>996</v>
      </c>
      <c r="F476" s="137" t="s">
        <v>997</v>
      </c>
      <c r="G476" s="138" t="s">
        <v>152</v>
      </c>
      <c r="H476" s="189">
        <v>73.26</v>
      </c>
      <c r="I476" s="139">
        <v>0</v>
      </c>
      <c r="J476" s="139">
        <f>ROUND(I476*H476,2)</f>
        <v>0</v>
      </c>
      <c r="K476" s="140"/>
      <c r="L476" s="27"/>
      <c r="M476" s="141" t="s">
        <v>1</v>
      </c>
      <c r="N476" s="142" t="s">
        <v>36</v>
      </c>
      <c r="O476" s="143">
        <v>0.064</v>
      </c>
      <c r="P476" s="143">
        <f>O476*H476</f>
        <v>4.68864</v>
      </c>
      <c r="Q476" s="143">
        <v>0.00075</v>
      </c>
      <c r="R476" s="143">
        <f>Q476*H476</f>
        <v>0.05494500000000001</v>
      </c>
      <c r="S476" s="143">
        <v>0</v>
      </c>
      <c r="T476" s="144">
        <f>S476*H476</f>
        <v>0</v>
      </c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R476" s="145" t="s">
        <v>224</v>
      </c>
      <c r="AT476" s="145" t="s">
        <v>149</v>
      </c>
      <c r="AU476" s="145" t="s">
        <v>80</v>
      </c>
      <c r="AY476" s="17" t="s">
        <v>147</v>
      </c>
      <c r="BE476" s="146">
        <f>IF(N476="základní",J476,0)</f>
        <v>0</v>
      </c>
      <c r="BF476" s="146">
        <f>IF(N476="snížená",J476,0)</f>
        <v>0</v>
      </c>
      <c r="BG476" s="146">
        <f>IF(N476="zákl. přenesená",J476,0)</f>
        <v>0</v>
      </c>
      <c r="BH476" s="146">
        <f>IF(N476="sníž. přenesená",J476,0)</f>
        <v>0</v>
      </c>
      <c r="BI476" s="146">
        <f>IF(N476="nulová",J476,0)</f>
        <v>0</v>
      </c>
      <c r="BJ476" s="17" t="s">
        <v>78</v>
      </c>
      <c r="BK476" s="146">
        <f>ROUND(I476*H476,2)</f>
        <v>0</v>
      </c>
      <c r="BL476" s="17" t="s">
        <v>224</v>
      </c>
      <c r="BM476" s="145" t="s">
        <v>998</v>
      </c>
    </row>
    <row r="477" spans="2:51" s="14" customFormat="1" ht="12">
      <c r="B477" s="163"/>
      <c r="D477" s="148" t="s">
        <v>155</v>
      </c>
      <c r="E477" s="164" t="s">
        <v>1</v>
      </c>
      <c r="F477" s="165" t="s">
        <v>999</v>
      </c>
      <c r="H477" s="193" t="s">
        <v>1</v>
      </c>
      <c r="L477" s="163"/>
      <c r="M477" s="166"/>
      <c r="N477" s="167"/>
      <c r="O477" s="167"/>
      <c r="P477" s="167"/>
      <c r="Q477" s="167"/>
      <c r="R477" s="167"/>
      <c r="S477" s="167"/>
      <c r="T477" s="168"/>
      <c r="AT477" s="164" t="s">
        <v>155</v>
      </c>
      <c r="AU477" s="164" t="s">
        <v>80</v>
      </c>
      <c r="AV477" s="14" t="s">
        <v>78</v>
      </c>
      <c r="AW477" s="14" t="s">
        <v>28</v>
      </c>
      <c r="AX477" s="14" t="s">
        <v>71</v>
      </c>
      <c r="AY477" s="164" t="s">
        <v>147</v>
      </c>
    </row>
    <row r="478" spans="2:51" s="13" customFormat="1" ht="12">
      <c r="B478" s="147"/>
      <c r="D478" s="148" t="s">
        <v>155</v>
      </c>
      <c r="E478" s="149" t="s">
        <v>1</v>
      </c>
      <c r="F478" s="150" t="s">
        <v>985</v>
      </c>
      <c r="H478" s="190">
        <v>73.26</v>
      </c>
      <c r="L478" s="147"/>
      <c r="M478" s="151"/>
      <c r="N478" s="152"/>
      <c r="O478" s="152"/>
      <c r="P478" s="152"/>
      <c r="Q478" s="152"/>
      <c r="R478" s="152"/>
      <c r="S478" s="152"/>
      <c r="T478" s="153"/>
      <c r="AT478" s="149" t="s">
        <v>155</v>
      </c>
      <c r="AU478" s="149" t="s">
        <v>80</v>
      </c>
      <c r="AV478" s="13" t="s">
        <v>80</v>
      </c>
      <c r="AW478" s="13" t="s">
        <v>28</v>
      </c>
      <c r="AX478" s="13" t="s">
        <v>78</v>
      </c>
      <c r="AY478" s="149" t="s">
        <v>147</v>
      </c>
    </row>
    <row r="479" spans="1:65" s="2" customFormat="1" ht="24.2" customHeight="1">
      <c r="A479" s="26"/>
      <c r="B479" s="134"/>
      <c r="C479" s="135" t="s">
        <v>1000</v>
      </c>
      <c r="D479" s="135" t="s">
        <v>149</v>
      </c>
      <c r="E479" s="136" t="s">
        <v>1001</v>
      </c>
      <c r="F479" s="137" t="s">
        <v>1002</v>
      </c>
      <c r="G479" s="138" t="s">
        <v>168</v>
      </c>
      <c r="H479" s="189">
        <v>0.508</v>
      </c>
      <c r="I479" s="139">
        <v>0</v>
      </c>
      <c r="J479" s="139">
        <f>ROUND(I479*H479,2)</f>
        <v>0</v>
      </c>
      <c r="K479" s="140"/>
      <c r="L479" s="27"/>
      <c r="M479" s="141" t="s">
        <v>1</v>
      </c>
      <c r="N479" s="142" t="s">
        <v>36</v>
      </c>
      <c r="O479" s="143">
        <v>1.499</v>
      </c>
      <c r="P479" s="143">
        <f>O479*H479</f>
        <v>0.7614920000000001</v>
      </c>
      <c r="Q479" s="143">
        <v>0</v>
      </c>
      <c r="R479" s="143">
        <f>Q479*H479</f>
        <v>0</v>
      </c>
      <c r="S479" s="143">
        <v>0</v>
      </c>
      <c r="T479" s="144">
        <f>S479*H479</f>
        <v>0</v>
      </c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R479" s="145" t="s">
        <v>224</v>
      </c>
      <c r="AT479" s="145" t="s">
        <v>149</v>
      </c>
      <c r="AU479" s="145" t="s">
        <v>80</v>
      </c>
      <c r="AY479" s="17" t="s">
        <v>147</v>
      </c>
      <c r="BE479" s="146">
        <f>IF(N479="základní",J479,0)</f>
        <v>0</v>
      </c>
      <c r="BF479" s="146">
        <f>IF(N479="snížená",J479,0)</f>
        <v>0</v>
      </c>
      <c r="BG479" s="146">
        <f>IF(N479="zákl. přenesená",J479,0)</f>
        <v>0</v>
      </c>
      <c r="BH479" s="146">
        <f>IF(N479="sníž. přenesená",J479,0)</f>
        <v>0</v>
      </c>
      <c r="BI479" s="146">
        <f>IF(N479="nulová",J479,0)</f>
        <v>0</v>
      </c>
      <c r="BJ479" s="17" t="s">
        <v>78</v>
      </c>
      <c r="BK479" s="146">
        <f>ROUND(I479*H479,2)</f>
        <v>0</v>
      </c>
      <c r="BL479" s="17" t="s">
        <v>224</v>
      </c>
      <c r="BM479" s="145" t="s">
        <v>1003</v>
      </c>
    </row>
    <row r="480" spans="2:63" s="12" customFormat="1" ht="22.9" customHeight="1">
      <c r="B480" s="122"/>
      <c r="D480" s="123" t="s">
        <v>70</v>
      </c>
      <c r="E480" s="132" t="s">
        <v>1004</v>
      </c>
      <c r="F480" s="132" t="s">
        <v>1005</v>
      </c>
      <c r="H480" s="191"/>
      <c r="J480" s="133">
        <f>BK480</f>
        <v>0</v>
      </c>
      <c r="L480" s="122"/>
      <c r="M480" s="126"/>
      <c r="N480" s="127"/>
      <c r="O480" s="127"/>
      <c r="P480" s="128">
        <f>SUM(P481:P496)</f>
        <v>40.631052000000004</v>
      </c>
      <c r="Q480" s="127"/>
      <c r="R480" s="128">
        <f>SUM(R481:R496)</f>
        <v>0.7887827999999999</v>
      </c>
      <c r="S480" s="127"/>
      <c r="T480" s="129">
        <f>SUM(T481:T496)</f>
        <v>0.7507199999999999</v>
      </c>
      <c r="AR480" s="123" t="s">
        <v>80</v>
      </c>
      <c r="AT480" s="130" t="s">
        <v>70</v>
      </c>
      <c r="AU480" s="130" t="s">
        <v>78</v>
      </c>
      <c r="AY480" s="123" t="s">
        <v>147</v>
      </c>
      <c r="BK480" s="131">
        <f>SUM(BK481:BK496)</f>
        <v>0</v>
      </c>
    </row>
    <row r="481" spans="1:65" s="2" customFormat="1" ht="14.45" customHeight="1">
      <c r="A481" s="26"/>
      <c r="B481" s="134"/>
      <c r="C481" s="135" t="s">
        <v>1006</v>
      </c>
      <c r="D481" s="135" t="s">
        <v>149</v>
      </c>
      <c r="E481" s="136" t="s">
        <v>1007</v>
      </c>
      <c r="F481" s="137" t="s">
        <v>1008</v>
      </c>
      <c r="G481" s="138" t="s">
        <v>152</v>
      </c>
      <c r="H481" s="189">
        <v>39.68</v>
      </c>
      <c r="I481" s="139">
        <v>0</v>
      </c>
      <c r="J481" s="139">
        <f>ROUND(I481*H481,2)</f>
        <v>0</v>
      </c>
      <c r="K481" s="140"/>
      <c r="L481" s="27"/>
      <c r="M481" s="141" t="s">
        <v>1</v>
      </c>
      <c r="N481" s="142" t="s">
        <v>36</v>
      </c>
      <c r="O481" s="143">
        <v>0.044</v>
      </c>
      <c r="P481" s="143">
        <f>O481*H481</f>
        <v>1.74592</v>
      </c>
      <c r="Q481" s="143">
        <v>0.0003</v>
      </c>
      <c r="R481" s="143">
        <f>Q481*H481</f>
        <v>0.011904</v>
      </c>
      <c r="S481" s="143">
        <v>0</v>
      </c>
      <c r="T481" s="144">
        <f>S481*H481</f>
        <v>0</v>
      </c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R481" s="145" t="s">
        <v>224</v>
      </c>
      <c r="AT481" s="145" t="s">
        <v>149</v>
      </c>
      <c r="AU481" s="145" t="s">
        <v>80</v>
      </c>
      <c r="AY481" s="17" t="s">
        <v>147</v>
      </c>
      <c r="BE481" s="146">
        <f>IF(N481="základní",J481,0)</f>
        <v>0</v>
      </c>
      <c r="BF481" s="146">
        <f>IF(N481="snížená",J481,0)</f>
        <v>0</v>
      </c>
      <c r="BG481" s="146">
        <f>IF(N481="zákl. přenesená",J481,0)</f>
        <v>0</v>
      </c>
      <c r="BH481" s="146">
        <f>IF(N481="sníž. přenesená",J481,0)</f>
        <v>0</v>
      </c>
      <c r="BI481" s="146">
        <f>IF(N481="nulová",J481,0)</f>
        <v>0</v>
      </c>
      <c r="BJ481" s="17" t="s">
        <v>78</v>
      </c>
      <c r="BK481" s="146">
        <f>ROUND(I481*H481,2)</f>
        <v>0</v>
      </c>
      <c r="BL481" s="17" t="s">
        <v>224</v>
      </c>
      <c r="BM481" s="145" t="s">
        <v>1009</v>
      </c>
    </row>
    <row r="482" spans="2:51" s="13" customFormat="1" ht="12">
      <c r="B482" s="147"/>
      <c r="D482" s="148" t="s">
        <v>155</v>
      </c>
      <c r="E482" s="149" t="s">
        <v>1</v>
      </c>
      <c r="F482" s="150" t="s">
        <v>1010</v>
      </c>
      <c r="H482" s="190">
        <v>37.96</v>
      </c>
      <c r="L482" s="147"/>
      <c r="M482" s="151"/>
      <c r="N482" s="152"/>
      <c r="O482" s="152"/>
      <c r="P482" s="152"/>
      <c r="Q482" s="152"/>
      <c r="R482" s="152"/>
      <c r="S482" s="152"/>
      <c r="T482" s="153"/>
      <c r="AT482" s="149" t="s">
        <v>155</v>
      </c>
      <c r="AU482" s="149" t="s">
        <v>80</v>
      </c>
      <c r="AV482" s="13" t="s">
        <v>80</v>
      </c>
      <c r="AW482" s="13" t="s">
        <v>28</v>
      </c>
      <c r="AX482" s="13" t="s">
        <v>71</v>
      </c>
      <c r="AY482" s="149" t="s">
        <v>147</v>
      </c>
    </row>
    <row r="483" spans="2:51" s="13" customFormat="1" ht="12">
      <c r="B483" s="147"/>
      <c r="D483" s="148" t="s">
        <v>155</v>
      </c>
      <c r="E483" s="149" t="s">
        <v>1</v>
      </c>
      <c r="F483" s="150" t="s">
        <v>1011</v>
      </c>
      <c r="H483" s="190">
        <v>1.72</v>
      </c>
      <c r="L483" s="147"/>
      <c r="M483" s="151"/>
      <c r="N483" s="152"/>
      <c r="O483" s="152"/>
      <c r="P483" s="152"/>
      <c r="Q483" s="152"/>
      <c r="R483" s="152"/>
      <c r="S483" s="152"/>
      <c r="T483" s="153"/>
      <c r="AT483" s="149" t="s">
        <v>155</v>
      </c>
      <c r="AU483" s="149" t="s">
        <v>80</v>
      </c>
      <c r="AV483" s="13" t="s">
        <v>80</v>
      </c>
      <c r="AW483" s="13" t="s">
        <v>28</v>
      </c>
      <c r="AX483" s="13" t="s">
        <v>71</v>
      </c>
      <c r="AY483" s="149" t="s">
        <v>147</v>
      </c>
    </row>
    <row r="484" spans="2:51" s="15" customFormat="1" ht="12">
      <c r="B484" s="169"/>
      <c r="D484" s="148" t="s">
        <v>155</v>
      </c>
      <c r="E484" s="170" t="s">
        <v>1</v>
      </c>
      <c r="F484" s="171" t="s">
        <v>317</v>
      </c>
      <c r="H484" s="194">
        <v>39.68</v>
      </c>
      <c r="L484" s="169"/>
      <c r="M484" s="172"/>
      <c r="N484" s="173"/>
      <c r="O484" s="173"/>
      <c r="P484" s="173"/>
      <c r="Q484" s="173"/>
      <c r="R484" s="173"/>
      <c r="S484" s="173"/>
      <c r="T484" s="174"/>
      <c r="AT484" s="170" t="s">
        <v>155</v>
      </c>
      <c r="AU484" s="170" t="s">
        <v>80</v>
      </c>
      <c r="AV484" s="15" t="s">
        <v>153</v>
      </c>
      <c r="AW484" s="15" t="s">
        <v>28</v>
      </c>
      <c r="AX484" s="15" t="s">
        <v>78</v>
      </c>
      <c r="AY484" s="170" t="s">
        <v>147</v>
      </c>
    </row>
    <row r="485" spans="1:65" s="2" customFormat="1" ht="24.2" customHeight="1">
      <c r="A485" s="26"/>
      <c r="B485" s="134"/>
      <c r="C485" s="135" t="s">
        <v>1012</v>
      </c>
      <c r="D485" s="135" t="s">
        <v>149</v>
      </c>
      <c r="E485" s="136" t="s">
        <v>1013</v>
      </c>
      <c r="F485" s="137" t="s">
        <v>1014</v>
      </c>
      <c r="G485" s="138" t="s">
        <v>152</v>
      </c>
      <c r="H485" s="189">
        <v>11.36</v>
      </c>
      <c r="I485" s="139">
        <v>0</v>
      </c>
      <c r="J485" s="139">
        <f>ROUND(I485*H485,2)</f>
        <v>0</v>
      </c>
      <c r="K485" s="140"/>
      <c r="L485" s="27"/>
      <c r="M485" s="141" t="s">
        <v>1</v>
      </c>
      <c r="N485" s="142" t="s">
        <v>36</v>
      </c>
      <c r="O485" s="143">
        <v>0.375</v>
      </c>
      <c r="P485" s="143">
        <f>O485*H485</f>
        <v>4.26</v>
      </c>
      <c r="Q485" s="143">
        <v>0.0015</v>
      </c>
      <c r="R485" s="143">
        <f>Q485*H485</f>
        <v>0.01704</v>
      </c>
      <c r="S485" s="143">
        <v>0</v>
      </c>
      <c r="T485" s="144">
        <f>S485*H485</f>
        <v>0</v>
      </c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R485" s="145" t="s">
        <v>224</v>
      </c>
      <c r="AT485" s="145" t="s">
        <v>149</v>
      </c>
      <c r="AU485" s="145" t="s">
        <v>80</v>
      </c>
      <c r="AY485" s="17" t="s">
        <v>147</v>
      </c>
      <c r="BE485" s="146">
        <f>IF(N485="základní",J485,0)</f>
        <v>0</v>
      </c>
      <c r="BF485" s="146">
        <f>IF(N485="snížená",J485,0)</f>
        <v>0</v>
      </c>
      <c r="BG485" s="146">
        <f>IF(N485="zákl. přenesená",J485,0)</f>
        <v>0</v>
      </c>
      <c r="BH485" s="146">
        <f>IF(N485="sníž. přenesená",J485,0)</f>
        <v>0</v>
      </c>
      <c r="BI485" s="146">
        <f>IF(N485="nulová",J485,0)</f>
        <v>0</v>
      </c>
      <c r="BJ485" s="17" t="s">
        <v>78</v>
      </c>
      <c r="BK485" s="146">
        <f>ROUND(I485*H485,2)</f>
        <v>0</v>
      </c>
      <c r="BL485" s="17" t="s">
        <v>224</v>
      </c>
      <c r="BM485" s="145" t="s">
        <v>1015</v>
      </c>
    </row>
    <row r="486" spans="2:51" s="13" customFormat="1" ht="12">
      <c r="B486" s="147"/>
      <c r="D486" s="148" t="s">
        <v>155</v>
      </c>
      <c r="E486" s="149" t="s">
        <v>1</v>
      </c>
      <c r="F486" s="150" t="s">
        <v>1016</v>
      </c>
      <c r="H486" s="190">
        <v>11.36</v>
      </c>
      <c r="L486" s="147"/>
      <c r="M486" s="151"/>
      <c r="N486" s="152"/>
      <c r="O486" s="152"/>
      <c r="P486" s="152"/>
      <c r="Q486" s="152"/>
      <c r="R486" s="152"/>
      <c r="S486" s="152"/>
      <c r="T486" s="153"/>
      <c r="AT486" s="149" t="s">
        <v>155</v>
      </c>
      <c r="AU486" s="149" t="s">
        <v>80</v>
      </c>
      <c r="AV486" s="13" t="s">
        <v>80</v>
      </c>
      <c r="AW486" s="13" t="s">
        <v>28</v>
      </c>
      <c r="AX486" s="13" t="s">
        <v>71</v>
      </c>
      <c r="AY486" s="149" t="s">
        <v>147</v>
      </c>
    </row>
    <row r="487" spans="2:51" s="15" customFormat="1" ht="12">
      <c r="B487" s="169"/>
      <c r="D487" s="148" t="s">
        <v>155</v>
      </c>
      <c r="E487" s="170" t="s">
        <v>1</v>
      </c>
      <c r="F487" s="171" t="s">
        <v>317</v>
      </c>
      <c r="H487" s="194">
        <v>11.36</v>
      </c>
      <c r="L487" s="169"/>
      <c r="M487" s="172"/>
      <c r="N487" s="173"/>
      <c r="O487" s="173"/>
      <c r="P487" s="173"/>
      <c r="Q487" s="173"/>
      <c r="R487" s="173"/>
      <c r="S487" s="173"/>
      <c r="T487" s="174"/>
      <c r="AT487" s="170" t="s">
        <v>155</v>
      </c>
      <c r="AU487" s="170" t="s">
        <v>80</v>
      </c>
      <c r="AV487" s="15" t="s">
        <v>153</v>
      </c>
      <c r="AW487" s="15" t="s">
        <v>28</v>
      </c>
      <c r="AX487" s="15" t="s">
        <v>78</v>
      </c>
      <c r="AY487" s="170" t="s">
        <v>147</v>
      </c>
    </row>
    <row r="488" spans="1:65" s="2" customFormat="1" ht="24.2" customHeight="1">
      <c r="A488" s="26"/>
      <c r="B488" s="134"/>
      <c r="C488" s="135" t="s">
        <v>1017</v>
      </c>
      <c r="D488" s="135" t="s">
        <v>149</v>
      </c>
      <c r="E488" s="136" t="s">
        <v>1018</v>
      </c>
      <c r="F488" s="137" t="s">
        <v>1019</v>
      </c>
      <c r="G488" s="138" t="s">
        <v>152</v>
      </c>
      <c r="H488" s="189">
        <v>27.6</v>
      </c>
      <c r="I488" s="139">
        <v>0</v>
      </c>
      <c r="J488" s="139">
        <f>ROUND(I488*H488,2)</f>
        <v>0</v>
      </c>
      <c r="K488" s="140"/>
      <c r="L488" s="27"/>
      <c r="M488" s="141" t="s">
        <v>1</v>
      </c>
      <c r="N488" s="142" t="s">
        <v>36</v>
      </c>
      <c r="O488" s="143">
        <v>0.192</v>
      </c>
      <c r="P488" s="143">
        <f>O488*H488</f>
        <v>5.299200000000001</v>
      </c>
      <c r="Q488" s="143">
        <v>0</v>
      </c>
      <c r="R488" s="143">
        <f>Q488*H488</f>
        <v>0</v>
      </c>
      <c r="S488" s="143">
        <v>0.0272</v>
      </c>
      <c r="T488" s="144">
        <f>S488*H488</f>
        <v>0.7507199999999999</v>
      </c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R488" s="145" t="s">
        <v>224</v>
      </c>
      <c r="AT488" s="145" t="s">
        <v>149</v>
      </c>
      <c r="AU488" s="145" t="s">
        <v>80</v>
      </c>
      <c r="AY488" s="17" t="s">
        <v>147</v>
      </c>
      <c r="BE488" s="146">
        <f>IF(N488="základní",J488,0)</f>
        <v>0</v>
      </c>
      <c r="BF488" s="146">
        <f>IF(N488="snížená",J488,0)</f>
        <v>0</v>
      </c>
      <c r="BG488" s="146">
        <f>IF(N488="zákl. přenesená",J488,0)</f>
        <v>0</v>
      </c>
      <c r="BH488" s="146">
        <f>IF(N488="sníž. přenesená",J488,0)</f>
        <v>0</v>
      </c>
      <c r="BI488" s="146">
        <f>IF(N488="nulová",J488,0)</f>
        <v>0</v>
      </c>
      <c r="BJ488" s="17" t="s">
        <v>78</v>
      </c>
      <c r="BK488" s="146">
        <f>ROUND(I488*H488,2)</f>
        <v>0</v>
      </c>
      <c r="BL488" s="17" t="s">
        <v>224</v>
      </c>
      <c r="BM488" s="145" t="s">
        <v>1020</v>
      </c>
    </row>
    <row r="489" spans="2:51" s="13" customFormat="1" ht="12">
      <c r="B489" s="147"/>
      <c r="D489" s="148" t="s">
        <v>155</v>
      </c>
      <c r="E489" s="149" t="s">
        <v>1</v>
      </c>
      <c r="F489" s="150" t="s">
        <v>1021</v>
      </c>
      <c r="H489" s="190">
        <v>27.6</v>
      </c>
      <c r="L489" s="147"/>
      <c r="M489" s="151"/>
      <c r="N489" s="152"/>
      <c r="O489" s="152"/>
      <c r="P489" s="152"/>
      <c r="Q489" s="152"/>
      <c r="R489" s="152"/>
      <c r="S489" s="152"/>
      <c r="T489" s="153"/>
      <c r="AT489" s="149" t="s">
        <v>155</v>
      </c>
      <c r="AU489" s="149" t="s">
        <v>80</v>
      </c>
      <c r="AV489" s="13" t="s">
        <v>80</v>
      </c>
      <c r="AW489" s="13" t="s">
        <v>28</v>
      </c>
      <c r="AX489" s="13" t="s">
        <v>78</v>
      </c>
      <c r="AY489" s="149" t="s">
        <v>147</v>
      </c>
    </row>
    <row r="490" spans="1:65" s="2" customFormat="1" ht="24.2" customHeight="1">
      <c r="A490" s="26"/>
      <c r="B490" s="134"/>
      <c r="C490" s="135" t="s">
        <v>1022</v>
      </c>
      <c r="D490" s="135" t="s">
        <v>149</v>
      </c>
      <c r="E490" s="136" t="s">
        <v>1023</v>
      </c>
      <c r="F490" s="137" t="s">
        <v>1024</v>
      </c>
      <c r="G490" s="138" t="s">
        <v>152</v>
      </c>
      <c r="H490" s="189">
        <v>37.96</v>
      </c>
      <c r="I490" s="139">
        <v>0</v>
      </c>
      <c r="J490" s="139">
        <f>ROUND(I490*H490,2)</f>
        <v>0</v>
      </c>
      <c r="K490" s="140"/>
      <c r="L490" s="27"/>
      <c r="M490" s="141" t="s">
        <v>1</v>
      </c>
      <c r="N490" s="142" t="s">
        <v>36</v>
      </c>
      <c r="O490" s="143">
        <v>0.686</v>
      </c>
      <c r="P490" s="143">
        <f>O490*H490</f>
        <v>26.040560000000003</v>
      </c>
      <c r="Q490" s="143">
        <v>0.0053</v>
      </c>
      <c r="R490" s="143">
        <f>Q490*H490</f>
        <v>0.201188</v>
      </c>
      <c r="S490" s="143">
        <v>0</v>
      </c>
      <c r="T490" s="144">
        <f>S490*H490</f>
        <v>0</v>
      </c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R490" s="145" t="s">
        <v>224</v>
      </c>
      <c r="AT490" s="145" t="s">
        <v>149</v>
      </c>
      <c r="AU490" s="145" t="s">
        <v>80</v>
      </c>
      <c r="AY490" s="17" t="s">
        <v>147</v>
      </c>
      <c r="BE490" s="146">
        <f>IF(N490="základní",J490,0)</f>
        <v>0</v>
      </c>
      <c r="BF490" s="146">
        <f>IF(N490="snížená",J490,0)</f>
        <v>0</v>
      </c>
      <c r="BG490" s="146">
        <f>IF(N490="zákl. přenesená",J490,0)</f>
        <v>0</v>
      </c>
      <c r="BH490" s="146">
        <f>IF(N490="sníž. přenesená",J490,0)</f>
        <v>0</v>
      </c>
      <c r="BI490" s="146">
        <f>IF(N490="nulová",J490,0)</f>
        <v>0</v>
      </c>
      <c r="BJ490" s="17" t="s">
        <v>78</v>
      </c>
      <c r="BK490" s="146">
        <f>ROUND(I490*H490,2)</f>
        <v>0</v>
      </c>
      <c r="BL490" s="17" t="s">
        <v>224</v>
      </c>
      <c r="BM490" s="145" t="s">
        <v>1025</v>
      </c>
    </row>
    <row r="491" spans="1:65" s="2" customFormat="1" ht="14.45" customHeight="1">
      <c r="A491" s="26"/>
      <c r="B491" s="134"/>
      <c r="C491" s="154" t="s">
        <v>1026</v>
      </c>
      <c r="D491" s="154" t="s">
        <v>191</v>
      </c>
      <c r="E491" s="155" t="s">
        <v>1027</v>
      </c>
      <c r="F491" s="156" t="s">
        <v>1028</v>
      </c>
      <c r="G491" s="157" t="s">
        <v>152</v>
      </c>
      <c r="H491" s="192">
        <v>41.756</v>
      </c>
      <c r="I491" s="158">
        <v>0</v>
      </c>
      <c r="J491" s="158">
        <f>ROUND(I491*H491,2)</f>
        <v>0</v>
      </c>
      <c r="K491" s="159"/>
      <c r="L491" s="160"/>
      <c r="M491" s="161" t="s">
        <v>1</v>
      </c>
      <c r="N491" s="162" t="s">
        <v>36</v>
      </c>
      <c r="O491" s="143">
        <v>0</v>
      </c>
      <c r="P491" s="143">
        <f>O491*H491</f>
        <v>0</v>
      </c>
      <c r="Q491" s="143">
        <v>0.0126</v>
      </c>
      <c r="R491" s="143">
        <f>Q491*H491</f>
        <v>0.5261256</v>
      </c>
      <c r="S491" s="143">
        <v>0</v>
      </c>
      <c r="T491" s="144">
        <f>S491*H491</f>
        <v>0</v>
      </c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R491" s="145" t="s">
        <v>297</v>
      </c>
      <c r="AT491" s="145" t="s">
        <v>191</v>
      </c>
      <c r="AU491" s="145" t="s">
        <v>80</v>
      </c>
      <c r="AY491" s="17" t="s">
        <v>147</v>
      </c>
      <c r="BE491" s="146">
        <f>IF(N491="základní",J491,0)</f>
        <v>0</v>
      </c>
      <c r="BF491" s="146">
        <f>IF(N491="snížená",J491,0)</f>
        <v>0</v>
      </c>
      <c r="BG491" s="146">
        <f>IF(N491="zákl. přenesená",J491,0)</f>
        <v>0</v>
      </c>
      <c r="BH491" s="146">
        <f>IF(N491="sníž. přenesená",J491,0)</f>
        <v>0</v>
      </c>
      <c r="BI491" s="146">
        <f>IF(N491="nulová",J491,0)</f>
        <v>0</v>
      </c>
      <c r="BJ491" s="17" t="s">
        <v>78</v>
      </c>
      <c r="BK491" s="146">
        <f>ROUND(I491*H491,2)</f>
        <v>0</v>
      </c>
      <c r="BL491" s="17" t="s">
        <v>224</v>
      </c>
      <c r="BM491" s="145" t="s">
        <v>1029</v>
      </c>
    </row>
    <row r="492" spans="2:51" s="13" customFormat="1" ht="12">
      <c r="B492" s="147"/>
      <c r="D492" s="148" t="s">
        <v>155</v>
      </c>
      <c r="F492" s="150" t="s">
        <v>1030</v>
      </c>
      <c r="H492" s="190">
        <v>41.756</v>
      </c>
      <c r="L492" s="147"/>
      <c r="M492" s="151"/>
      <c r="N492" s="152"/>
      <c r="O492" s="152"/>
      <c r="P492" s="152"/>
      <c r="Q492" s="152"/>
      <c r="R492" s="152"/>
      <c r="S492" s="152"/>
      <c r="T492" s="153"/>
      <c r="AT492" s="149" t="s">
        <v>155</v>
      </c>
      <c r="AU492" s="149" t="s">
        <v>80</v>
      </c>
      <c r="AV492" s="13" t="s">
        <v>80</v>
      </c>
      <c r="AW492" s="13" t="s">
        <v>3</v>
      </c>
      <c r="AX492" s="13" t="s">
        <v>78</v>
      </c>
      <c r="AY492" s="149" t="s">
        <v>147</v>
      </c>
    </row>
    <row r="493" spans="1:65" s="2" customFormat="1" ht="24.2" customHeight="1">
      <c r="A493" s="26"/>
      <c r="B493" s="134"/>
      <c r="C493" s="135" t="s">
        <v>1031</v>
      </c>
      <c r="D493" s="135" t="s">
        <v>149</v>
      </c>
      <c r="E493" s="136" t="s">
        <v>1032</v>
      </c>
      <c r="F493" s="137" t="s">
        <v>1033</v>
      </c>
      <c r="G493" s="138" t="s">
        <v>152</v>
      </c>
      <c r="H493" s="189">
        <v>1.72</v>
      </c>
      <c r="I493" s="139">
        <v>0</v>
      </c>
      <c r="J493" s="139">
        <f>ROUND(I493*H493,2)</f>
        <v>0</v>
      </c>
      <c r="K493" s="140"/>
      <c r="L493" s="27"/>
      <c r="M493" s="141" t="s">
        <v>1</v>
      </c>
      <c r="N493" s="142" t="s">
        <v>36</v>
      </c>
      <c r="O493" s="143">
        <v>1.2</v>
      </c>
      <c r="P493" s="143">
        <f>O493*H493</f>
        <v>2.064</v>
      </c>
      <c r="Q493" s="143">
        <v>0.00505</v>
      </c>
      <c r="R493" s="143">
        <f>Q493*H493</f>
        <v>0.008686</v>
      </c>
      <c r="S493" s="143">
        <v>0</v>
      </c>
      <c r="T493" s="144">
        <f>S493*H493</f>
        <v>0</v>
      </c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R493" s="145" t="s">
        <v>224</v>
      </c>
      <c r="AT493" s="145" t="s">
        <v>149</v>
      </c>
      <c r="AU493" s="145" t="s">
        <v>80</v>
      </c>
      <c r="AY493" s="17" t="s">
        <v>147</v>
      </c>
      <c r="BE493" s="146">
        <f>IF(N493="základní",J493,0)</f>
        <v>0</v>
      </c>
      <c r="BF493" s="146">
        <f>IF(N493="snížená",J493,0)</f>
        <v>0</v>
      </c>
      <c r="BG493" s="146">
        <f>IF(N493="zákl. přenesená",J493,0)</f>
        <v>0</v>
      </c>
      <c r="BH493" s="146">
        <f>IF(N493="sníž. přenesená",J493,0)</f>
        <v>0</v>
      </c>
      <c r="BI493" s="146">
        <f>IF(N493="nulová",J493,0)</f>
        <v>0</v>
      </c>
      <c r="BJ493" s="17" t="s">
        <v>78</v>
      </c>
      <c r="BK493" s="146">
        <f>ROUND(I493*H493,2)</f>
        <v>0</v>
      </c>
      <c r="BL493" s="17" t="s">
        <v>224</v>
      </c>
      <c r="BM493" s="145" t="s">
        <v>1034</v>
      </c>
    </row>
    <row r="494" spans="1:65" s="2" customFormat="1" ht="14.45" customHeight="1">
      <c r="A494" s="26"/>
      <c r="B494" s="134"/>
      <c r="C494" s="154" t="s">
        <v>1035</v>
      </c>
      <c r="D494" s="154" t="s">
        <v>191</v>
      </c>
      <c r="E494" s="155" t="s">
        <v>1036</v>
      </c>
      <c r="F494" s="156" t="s">
        <v>1037</v>
      </c>
      <c r="G494" s="157" t="s">
        <v>152</v>
      </c>
      <c r="H494" s="192">
        <v>1.892</v>
      </c>
      <c r="I494" s="158">
        <v>0</v>
      </c>
      <c r="J494" s="158">
        <f>ROUND(I494*H494,2)</f>
        <v>0</v>
      </c>
      <c r="K494" s="159"/>
      <c r="L494" s="160"/>
      <c r="M494" s="161" t="s">
        <v>1</v>
      </c>
      <c r="N494" s="162" t="s">
        <v>36</v>
      </c>
      <c r="O494" s="143">
        <v>0</v>
      </c>
      <c r="P494" s="143">
        <f>O494*H494</f>
        <v>0</v>
      </c>
      <c r="Q494" s="143">
        <v>0.0126</v>
      </c>
      <c r="R494" s="143">
        <f>Q494*H494</f>
        <v>0.023839199999999998</v>
      </c>
      <c r="S494" s="143">
        <v>0</v>
      </c>
      <c r="T494" s="144">
        <f>S494*H494</f>
        <v>0</v>
      </c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R494" s="145" t="s">
        <v>297</v>
      </c>
      <c r="AT494" s="145" t="s">
        <v>191</v>
      </c>
      <c r="AU494" s="145" t="s">
        <v>80</v>
      </c>
      <c r="AY494" s="17" t="s">
        <v>147</v>
      </c>
      <c r="BE494" s="146">
        <f>IF(N494="základní",J494,0)</f>
        <v>0</v>
      </c>
      <c r="BF494" s="146">
        <f>IF(N494="snížená",J494,0)</f>
        <v>0</v>
      </c>
      <c r="BG494" s="146">
        <f>IF(N494="zákl. přenesená",J494,0)</f>
        <v>0</v>
      </c>
      <c r="BH494" s="146">
        <f>IF(N494="sníž. přenesená",J494,0)</f>
        <v>0</v>
      </c>
      <c r="BI494" s="146">
        <f>IF(N494="nulová",J494,0)</f>
        <v>0</v>
      </c>
      <c r="BJ494" s="17" t="s">
        <v>78</v>
      </c>
      <c r="BK494" s="146">
        <f>ROUND(I494*H494,2)</f>
        <v>0</v>
      </c>
      <c r="BL494" s="17" t="s">
        <v>224</v>
      </c>
      <c r="BM494" s="145" t="s">
        <v>1038</v>
      </c>
    </row>
    <row r="495" spans="2:51" s="13" customFormat="1" ht="12">
      <c r="B495" s="147"/>
      <c r="D495" s="148" t="s">
        <v>155</v>
      </c>
      <c r="F495" s="150" t="s">
        <v>1039</v>
      </c>
      <c r="H495" s="190">
        <v>1.892</v>
      </c>
      <c r="L495" s="147"/>
      <c r="M495" s="151"/>
      <c r="N495" s="152"/>
      <c r="O495" s="152"/>
      <c r="P495" s="152"/>
      <c r="Q495" s="152"/>
      <c r="R495" s="152"/>
      <c r="S495" s="152"/>
      <c r="T495" s="153"/>
      <c r="AT495" s="149" t="s">
        <v>155</v>
      </c>
      <c r="AU495" s="149" t="s">
        <v>80</v>
      </c>
      <c r="AV495" s="13" t="s">
        <v>80</v>
      </c>
      <c r="AW495" s="13" t="s">
        <v>3</v>
      </c>
      <c r="AX495" s="13" t="s">
        <v>78</v>
      </c>
      <c r="AY495" s="149" t="s">
        <v>147</v>
      </c>
    </row>
    <row r="496" spans="1:65" s="2" customFormat="1" ht="24.2" customHeight="1">
      <c r="A496" s="26"/>
      <c r="B496" s="134"/>
      <c r="C496" s="135" t="s">
        <v>1040</v>
      </c>
      <c r="D496" s="135" t="s">
        <v>149</v>
      </c>
      <c r="E496" s="136" t="s">
        <v>1041</v>
      </c>
      <c r="F496" s="137" t="s">
        <v>1042</v>
      </c>
      <c r="G496" s="138" t="s">
        <v>168</v>
      </c>
      <c r="H496" s="189">
        <v>0.789</v>
      </c>
      <c r="I496" s="139">
        <v>0</v>
      </c>
      <c r="J496" s="139">
        <f>ROUND(I496*H496,2)</f>
        <v>0</v>
      </c>
      <c r="K496" s="140"/>
      <c r="L496" s="27"/>
      <c r="M496" s="141" t="s">
        <v>1</v>
      </c>
      <c r="N496" s="142" t="s">
        <v>36</v>
      </c>
      <c r="O496" s="143">
        <v>1.548</v>
      </c>
      <c r="P496" s="143">
        <f>O496*H496</f>
        <v>1.2213720000000001</v>
      </c>
      <c r="Q496" s="143">
        <v>0</v>
      </c>
      <c r="R496" s="143">
        <f>Q496*H496</f>
        <v>0</v>
      </c>
      <c r="S496" s="143">
        <v>0</v>
      </c>
      <c r="T496" s="144">
        <f>S496*H496</f>
        <v>0</v>
      </c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R496" s="145" t="s">
        <v>224</v>
      </c>
      <c r="AT496" s="145" t="s">
        <v>149</v>
      </c>
      <c r="AU496" s="145" t="s">
        <v>80</v>
      </c>
      <c r="AY496" s="17" t="s">
        <v>147</v>
      </c>
      <c r="BE496" s="146">
        <f>IF(N496="základní",J496,0)</f>
        <v>0</v>
      </c>
      <c r="BF496" s="146">
        <f>IF(N496="snížená",J496,0)</f>
        <v>0</v>
      </c>
      <c r="BG496" s="146">
        <f>IF(N496="zákl. přenesená",J496,0)</f>
        <v>0</v>
      </c>
      <c r="BH496" s="146">
        <f>IF(N496="sníž. přenesená",J496,0)</f>
        <v>0</v>
      </c>
      <c r="BI496" s="146">
        <f>IF(N496="nulová",J496,0)</f>
        <v>0</v>
      </c>
      <c r="BJ496" s="17" t="s">
        <v>78</v>
      </c>
      <c r="BK496" s="146">
        <f>ROUND(I496*H496,2)</f>
        <v>0</v>
      </c>
      <c r="BL496" s="17" t="s">
        <v>224</v>
      </c>
      <c r="BM496" s="145" t="s">
        <v>1043</v>
      </c>
    </row>
    <row r="497" spans="2:63" s="12" customFormat="1" ht="22.9" customHeight="1">
      <c r="B497" s="122"/>
      <c r="D497" s="123" t="s">
        <v>70</v>
      </c>
      <c r="E497" s="132" t="s">
        <v>1044</v>
      </c>
      <c r="F497" s="132" t="s">
        <v>1045</v>
      </c>
      <c r="H497" s="191"/>
      <c r="J497" s="133">
        <f>BK497</f>
        <v>0</v>
      </c>
      <c r="L497" s="122"/>
      <c r="M497" s="126"/>
      <c r="N497" s="127"/>
      <c r="O497" s="127"/>
      <c r="P497" s="128">
        <f>SUM(P498:P502)</f>
        <v>3.195</v>
      </c>
      <c r="Q497" s="127"/>
      <c r="R497" s="128">
        <f>SUM(R498:R502)</f>
        <v>0.0024000000000000002</v>
      </c>
      <c r="S497" s="127"/>
      <c r="T497" s="129">
        <f>SUM(T498:T502)</f>
        <v>0</v>
      </c>
      <c r="AR497" s="123" t="s">
        <v>80</v>
      </c>
      <c r="AT497" s="130" t="s">
        <v>70</v>
      </c>
      <c r="AU497" s="130" t="s">
        <v>78</v>
      </c>
      <c r="AY497" s="123" t="s">
        <v>147</v>
      </c>
      <c r="BK497" s="131">
        <f>SUM(BK498:BK502)</f>
        <v>0</v>
      </c>
    </row>
    <row r="498" spans="1:65" s="2" customFormat="1" ht="24.2" customHeight="1">
      <c r="A498" s="26"/>
      <c r="B498" s="134"/>
      <c r="C498" s="135" t="s">
        <v>1046</v>
      </c>
      <c r="D498" s="135" t="s">
        <v>149</v>
      </c>
      <c r="E498" s="136" t="s">
        <v>1047</v>
      </c>
      <c r="F498" s="137" t="s">
        <v>1048</v>
      </c>
      <c r="G498" s="138" t="s">
        <v>152</v>
      </c>
      <c r="H498" s="189">
        <v>5</v>
      </c>
      <c r="I498" s="139">
        <v>0</v>
      </c>
      <c r="J498" s="139">
        <f>ROUND(I498*H498,2)</f>
        <v>0</v>
      </c>
      <c r="K498" s="140"/>
      <c r="L498" s="27"/>
      <c r="M498" s="141" t="s">
        <v>1</v>
      </c>
      <c r="N498" s="142" t="s">
        <v>36</v>
      </c>
      <c r="O498" s="143">
        <v>0.117</v>
      </c>
      <c r="P498" s="143">
        <f>O498*H498</f>
        <v>0.5850000000000001</v>
      </c>
      <c r="Q498" s="143">
        <v>7E-05</v>
      </c>
      <c r="R498" s="143">
        <f>Q498*H498</f>
        <v>0.00034999999999999994</v>
      </c>
      <c r="S498" s="143">
        <v>0</v>
      </c>
      <c r="T498" s="144">
        <f>S498*H498</f>
        <v>0</v>
      </c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R498" s="145" t="s">
        <v>224</v>
      </c>
      <c r="AT498" s="145" t="s">
        <v>149</v>
      </c>
      <c r="AU498" s="145" t="s">
        <v>80</v>
      </c>
      <c r="AY498" s="17" t="s">
        <v>147</v>
      </c>
      <c r="BE498" s="146">
        <f>IF(N498="základní",J498,0)</f>
        <v>0</v>
      </c>
      <c r="BF498" s="146">
        <f>IF(N498="snížená",J498,0)</f>
        <v>0</v>
      </c>
      <c r="BG498" s="146">
        <f>IF(N498="zákl. přenesená",J498,0)</f>
        <v>0</v>
      </c>
      <c r="BH498" s="146">
        <f>IF(N498="sníž. přenesená",J498,0)</f>
        <v>0</v>
      </c>
      <c r="BI498" s="146">
        <f>IF(N498="nulová",J498,0)</f>
        <v>0</v>
      </c>
      <c r="BJ498" s="17" t="s">
        <v>78</v>
      </c>
      <c r="BK498" s="146">
        <f>ROUND(I498*H498,2)</f>
        <v>0</v>
      </c>
      <c r="BL498" s="17" t="s">
        <v>224</v>
      </c>
      <c r="BM498" s="145" t="s">
        <v>1049</v>
      </c>
    </row>
    <row r="499" spans="2:51" s="13" customFormat="1" ht="12">
      <c r="B499" s="147"/>
      <c r="D499" s="148" t="s">
        <v>155</v>
      </c>
      <c r="E499" s="149" t="s">
        <v>1</v>
      </c>
      <c r="F499" s="150" t="s">
        <v>1050</v>
      </c>
      <c r="H499" s="190">
        <v>5</v>
      </c>
      <c r="L499" s="147"/>
      <c r="M499" s="151"/>
      <c r="N499" s="152"/>
      <c r="O499" s="152"/>
      <c r="P499" s="152"/>
      <c r="Q499" s="152"/>
      <c r="R499" s="152"/>
      <c r="S499" s="152"/>
      <c r="T499" s="153"/>
      <c r="AT499" s="149" t="s">
        <v>155</v>
      </c>
      <c r="AU499" s="149" t="s">
        <v>80</v>
      </c>
      <c r="AV499" s="13" t="s">
        <v>80</v>
      </c>
      <c r="AW499" s="13" t="s">
        <v>28</v>
      </c>
      <c r="AX499" s="13" t="s">
        <v>78</v>
      </c>
      <c r="AY499" s="149" t="s">
        <v>147</v>
      </c>
    </row>
    <row r="500" spans="1:65" s="2" customFormat="1" ht="24.2" customHeight="1">
      <c r="A500" s="26"/>
      <c r="B500" s="134"/>
      <c r="C500" s="135" t="s">
        <v>1051</v>
      </c>
      <c r="D500" s="135" t="s">
        <v>149</v>
      </c>
      <c r="E500" s="136" t="s">
        <v>1052</v>
      </c>
      <c r="F500" s="137" t="s">
        <v>1053</v>
      </c>
      <c r="G500" s="138" t="s">
        <v>152</v>
      </c>
      <c r="H500" s="189">
        <v>5</v>
      </c>
      <c r="I500" s="139">
        <v>0</v>
      </c>
      <c r="J500" s="139">
        <f>ROUND(I500*H500,2)</f>
        <v>0</v>
      </c>
      <c r="K500" s="140"/>
      <c r="L500" s="27"/>
      <c r="M500" s="141" t="s">
        <v>1</v>
      </c>
      <c r="N500" s="142" t="s">
        <v>36</v>
      </c>
      <c r="O500" s="143">
        <v>0.184</v>
      </c>
      <c r="P500" s="143">
        <f>O500*H500</f>
        <v>0.9199999999999999</v>
      </c>
      <c r="Q500" s="143">
        <v>0.00017</v>
      </c>
      <c r="R500" s="143">
        <f>Q500*H500</f>
        <v>0.0008500000000000001</v>
      </c>
      <c r="S500" s="143">
        <v>0</v>
      </c>
      <c r="T500" s="144">
        <f>S500*H500</f>
        <v>0</v>
      </c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R500" s="145" t="s">
        <v>224</v>
      </c>
      <c r="AT500" s="145" t="s">
        <v>149</v>
      </c>
      <c r="AU500" s="145" t="s">
        <v>80</v>
      </c>
      <c r="AY500" s="17" t="s">
        <v>147</v>
      </c>
      <c r="BE500" s="146">
        <f>IF(N500="základní",J500,0)</f>
        <v>0</v>
      </c>
      <c r="BF500" s="146">
        <f>IF(N500="snížená",J500,0)</f>
        <v>0</v>
      </c>
      <c r="BG500" s="146">
        <f>IF(N500="zákl. přenesená",J500,0)</f>
        <v>0</v>
      </c>
      <c r="BH500" s="146">
        <f>IF(N500="sníž. přenesená",J500,0)</f>
        <v>0</v>
      </c>
      <c r="BI500" s="146">
        <f>IF(N500="nulová",J500,0)</f>
        <v>0</v>
      </c>
      <c r="BJ500" s="17" t="s">
        <v>78</v>
      </c>
      <c r="BK500" s="146">
        <f>ROUND(I500*H500,2)</f>
        <v>0</v>
      </c>
      <c r="BL500" s="17" t="s">
        <v>224</v>
      </c>
      <c r="BM500" s="145" t="s">
        <v>1054</v>
      </c>
    </row>
    <row r="501" spans="1:65" s="2" customFormat="1" ht="24.2" customHeight="1">
      <c r="A501" s="26"/>
      <c r="B501" s="134"/>
      <c r="C501" s="135" t="s">
        <v>1055</v>
      </c>
      <c r="D501" s="135" t="s">
        <v>149</v>
      </c>
      <c r="E501" s="136" t="s">
        <v>1056</v>
      </c>
      <c r="F501" s="137" t="s">
        <v>1057</v>
      </c>
      <c r="G501" s="138" t="s">
        <v>152</v>
      </c>
      <c r="H501" s="189">
        <v>5</v>
      </c>
      <c r="I501" s="139">
        <v>0</v>
      </c>
      <c r="J501" s="139">
        <f>ROUND(I501*H501,2)</f>
        <v>0</v>
      </c>
      <c r="K501" s="140"/>
      <c r="L501" s="27"/>
      <c r="M501" s="141" t="s">
        <v>1</v>
      </c>
      <c r="N501" s="142" t="s">
        <v>36</v>
      </c>
      <c r="O501" s="143">
        <v>0.166</v>
      </c>
      <c r="P501" s="143">
        <f>O501*H501</f>
        <v>0.8300000000000001</v>
      </c>
      <c r="Q501" s="143">
        <v>0.00012</v>
      </c>
      <c r="R501" s="143">
        <f>Q501*H501</f>
        <v>0.0006000000000000001</v>
      </c>
      <c r="S501" s="143">
        <v>0</v>
      </c>
      <c r="T501" s="144">
        <f>S501*H501</f>
        <v>0</v>
      </c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R501" s="145" t="s">
        <v>224</v>
      </c>
      <c r="AT501" s="145" t="s">
        <v>149</v>
      </c>
      <c r="AU501" s="145" t="s">
        <v>80</v>
      </c>
      <c r="AY501" s="17" t="s">
        <v>147</v>
      </c>
      <c r="BE501" s="146">
        <f>IF(N501="základní",J501,0)</f>
        <v>0</v>
      </c>
      <c r="BF501" s="146">
        <f>IF(N501="snížená",J501,0)</f>
        <v>0</v>
      </c>
      <c r="BG501" s="146">
        <f>IF(N501="zákl. přenesená",J501,0)</f>
        <v>0</v>
      </c>
      <c r="BH501" s="146">
        <f>IF(N501="sníž. přenesená",J501,0)</f>
        <v>0</v>
      </c>
      <c r="BI501" s="146">
        <f>IF(N501="nulová",J501,0)</f>
        <v>0</v>
      </c>
      <c r="BJ501" s="17" t="s">
        <v>78</v>
      </c>
      <c r="BK501" s="146">
        <f>ROUND(I501*H501,2)</f>
        <v>0</v>
      </c>
      <c r="BL501" s="17" t="s">
        <v>224</v>
      </c>
      <c r="BM501" s="145" t="s">
        <v>1058</v>
      </c>
    </row>
    <row r="502" spans="1:65" s="2" customFormat="1" ht="24.2" customHeight="1">
      <c r="A502" s="26"/>
      <c r="B502" s="134"/>
      <c r="C502" s="135" t="s">
        <v>1059</v>
      </c>
      <c r="D502" s="135" t="s">
        <v>149</v>
      </c>
      <c r="E502" s="136" t="s">
        <v>1060</v>
      </c>
      <c r="F502" s="137" t="s">
        <v>1061</v>
      </c>
      <c r="G502" s="138" t="s">
        <v>152</v>
      </c>
      <c r="H502" s="189">
        <v>5</v>
      </c>
      <c r="I502" s="139">
        <v>0</v>
      </c>
      <c r="J502" s="139">
        <f>ROUND(I502*H502,2)</f>
        <v>0</v>
      </c>
      <c r="K502" s="140"/>
      <c r="L502" s="27"/>
      <c r="M502" s="141" t="s">
        <v>1</v>
      </c>
      <c r="N502" s="142" t="s">
        <v>36</v>
      </c>
      <c r="O502" s="143">
        <v>0.172</v>
      </c>
      <c r="P502" s="143">
        <f>O502*H502</f>
        <v>0.8599999999999999</v>
      </c>
      <c r="Q502" s="143">
        <v>0.00012</v>
      </c>
      <c r="R502" s="143">
        <f>Q502*H502</f>
        <v>0.0006000000000000001</v>
      </c>
      <c r="S502" s="143">
        <v>0</v>
      </c>
      <c r="T502" s="144">
        <f>S502*H502</f>
        <v>0</v>
      </c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R502" s="145" t="s">
        <v>224</v>
      </c>
      <c r="AT502" s="145" t="s">
        <v>149</v>
      </c>
      <c r="AU502" s="145" t="s">
        <v>80</v>
      </c>
      <c r="AY502" s="17" t="s">
        <v>147</v>
      </c>
      <c r="BE502" s="146">
        <f>IF(N502="základní",J502,0)</f>
        <v>0</v>
      </c>
      <c r="BF502" s="146">
        <f>IF(N502="snížená",J502,0)</f>
        <v>0</v>
      </c>
      <c r="BG502" s="146">
        <f>IF(N502="zákl. přenesená",J502,0)</f>
        <v>0</v>
      </c>
      <c r="BH502" s="146">
        <f>IF(N502="sníž. přenesená",J502,0)</f>
        <v>0</v>
      </c>
      <c r="BI502" s="146">
        <f>IF(N502="nulová",J502,0)</f>
        <v>0</v>
      </c>
      <c r="BJ502" s="17" t="s">
        <v>78</v>
      </c>
      <c r="BK502" s="146">
        <f>ROUND(I502*H502,2)</f>
        <v>0</v>
      </c>
      <c r="BL502" s="17" t="s">
        <v>224</v>
      </c>
      <c r="BM502" s="145" t="s">
        <v>1062</v>
      </c>
    </row>
    <row r="503" spans="2:63" s="12" customFormat="1" ht="22.9" customHeight="1">
      <c r="B503" s="122"/>
      <c r="D503" s="123" t="s">
        <v>70</v>
      </c>
      <c r="E503" s="132" t="s">
        <v>1063</v>
      </c>
      <c r="F503" s="132" t="s">
        <v>1064</v>
      </c>
      <c r="H503" s="191"/>
      <c r="J503" s="133">
        <f>BK503</f>
        <v>0</v>
      </c>
      <c r="L503" s="122"/>
      <c r="M503" s="126"/>
      <c r="N503" s="127"/>
      <c r="O503" s="127"/>
      <c r="P503" s="128">
        <f>SUM(P504:P505)</f>
        <v>35.154807999999996</v>
      </c>
      <c r="Q503" s="127"/>
      <c r="R503" s="128">
        <f>SUM(R504:R505)</f>
        <v>0.08788701999999998</v>
      </c>
      <c r="S503" s="127"/>
      <c r="T503" s="129">
        <f>SUM(T504:T505)</f>
        <v>0</v>
      </c>
      <c r="AR503" s="123" t="s">
        <v>80</v>
      </c>
      <c r="AT503" s="130" t="s">
        <v>70</v>
      </c>
      <c r="AU503" s="130" t="s">
        <v>78</v>
      </c>
      <c r="AY503" s="123" t="s">
        <v>147</v>
      </c>
      <c r="BK503" s="131">
        <f>SUM(BK504:BK505)</f>
        <v>0</v>
      </c>
    </row>
    <row r="504" spans="1:65" s="2" customFormat="1" ht="24.2" customHeight="1">
      <c r="A504" s="26"/>
      <c r="B504" s="134"/>
      <c r="C504" s="135" t="s">
        <v>1065</v>
      </c>
      <c r="D504" s="135" t="s">
        <v>149</v>
      </c>
      <c r="E504" s="136" t="s">
        <v>1066</v>
      </c>
      <c r="F504" s="137" t="s">
        <v>1067</v>
      </c>
      <c r="G504" s="138" t="s">
        <v>152</v>
      </c>
      <c r="H504" s="189">
        <v>338.027</v>
      </c>
      <c r="I504" s="139">
        <v>0</v>
      </c>
      <c r="J504" s="139">
        <f>ROUND(I504*H504,2)</f>
        <v>0</v>
      </c>
      <c r="K504" s="140"/>
      <c r="L504" s="27"/>
      <c r="M504" s="141" t="s">
        <v>1</v>
      </c>
      <c r="N504" s="142" t="s">
        <v>36</v>
      </c>
      <c r="O504" s="143">
        <v>0.104</v>
      </c>
      <c r="P504" s="143">
        <f>O504*H504</f>
        <v>35.154807999999996</v>
      </c>
      <c r="Q504" s="143">
        <v>0.00026</v>
      </c>
      <c r="R504" s="143">
        <f>Q504*H504</f>
        <v>0.08788701999999998</v>
      </c>
      <c r="S504" s="143">
        <v>0</v>
      </c>
      <c r="T504" s="144">
        <f>S504*H504</f>
        <v>0</v>
      </c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R504" s="145" t="s">
        <v>224</v>
      </c>
      <c r="AT504" s="145" t="s">
        <v>149</v>
      </c>
      <c r="AU504" s="145" t="s">
        <v>80</v>
      </c>
      <c r="AY504" s="17" t="s">
        <v>147</v>
      </c>
      <c r="BE504" s="146">
        <f>IF(N504="základní",J504,0)</f>
        <v>0</v>
      </c>
      <c r="BF504" s="146">
        <f>IF(N504="snížená",J504,0)</f>
        <v>0</v>
      </c>
      <c r="BG504" s="146">
        <f>IF(N504="zákl. přenesená",J504,0)</f>
        <v>0</v>
      </c>
      <c r="BH504" s="146">
        <f>IF(N504="sníž. přenesená",J504,0)</f>
        <v>0</v>
      </c>
      <c r="BI504" s="146">
        <f>IF(N504="nulová",J504,0)</f>
        <v>0</v>
      </c>
      <c r="BJ504" s="17" t="s">
        <v>78</v>
      </c>
      <c r="BK504" s="146">
        <f>ROUND(I504*H504,2)</f>
        <v>0</v>
      </c>
      <c r="BL504" s="17" t="s">
        <v>224</v>
      </c>
      <c r="BM504" s="145" t="s">
        <v>1068</v>
      </c>
    </row>
    <row r="505" spans="2:51" s="13" customFormat="1" ht="12">
      <c r="B505" s="147"/>
      <c r="D505" s="148" t="s">
        <v>155</v>
      </c>
      <c r="E505" s="149" t="s">
        <v>1</v>
      </c>
      <c r="F505" s="150" t="s">
        <v>1069</v>
      </c>
      <c r="H505" s="190">
        <v>338.027</v>
      </c>
      <c r="L505" s="147"/>
      <c r="M505" s="175"/>
      <c r="N505" s="176"/>
      <c r="O505" s="176"/>
      <c r="P505" s="176"/>
      <c r="Q505" s="176"/>
      <c r="R505" s="176"/>
      <c r="S505" s="176"/>
      <c r="T505" s="177"/>
      <c r="AT505" s="149" t="s">
        <v>155</v>
      </c>
      <c r="AU505" s="149" t="s">
        <v>80</v>
      </c>
      <c r="AV505" s="13" t="s">
        <v>80</v>
      </c>
      <c r="AW505" s="13" t="s">
        <v>28</v>
      </c>
      <c r="AX505" s="13" t="s">
        <v>78</v>
      </c>
      <c r="AY505" s="149" t="s">
        <v>147</v>
      </c>
    </row>
    <row r="506" spans="1:31" s="2" customFormat="1" ht="6.95" customHeight="1">
      <c r="A506" s="26"/>
      <c r="B506" s="37"/>
      <c r="C506" s="38"/>
      <c r="D506" s="38"/>
      <c r="E506" s="38"/>
      <c r="F506" s="38"/>
      <c r="G506" s="38"/>
      <c r="H506" s="38"/>
      <c r="I506" s="38"/>
      <c r="J506" s="38"/>
      <c r="K506" s="38"/>
      <c r="L506" s="27"/>
      <c r="M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</row>
  </sheetData>
  <sheetProtection algorithmName="SHA-512" hashValue="LFNzyE8GN4iEfnrvyoNp8CtuoiaYaIIbkb16sbcLY/rt4tn+1J5jitnEWYWNwrdmDrGfc9JameTxESQzLUdd7Q==" saltValue="bJ93uz+OZtG3cUTHNabtUg==" spinCount="100000" sheet="1" objects="1" scenarios="1" formatCells="0" formatColumns="0"/>
  <autoFilter ref="C137:K505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1"/>
  <sheetViews>
    <sheetView showGridLines="0" workbookViewId="0" topLeftCell="A99">
      <selection activeCell="I125" sqref="I12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3"/>
    </row>
    <row r="2" spans="12:46" s="1" customFormat="1" ht="36.95" customHeight="1">
      <c r="L2" s="262" t="s">
        <v>5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AT2" s="17" t="s">
        <v>86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</row>
    <row r="4" spans="2:46" s="1" customFormat="1" ht="24.95" customHeight="1">
      <c r="B4" s="20"/>
      <c r="D4" s="21" t="s">
        <v>102</v>
      </c>
      <c r="L4" s="20"/>
      <c r="M4" s="84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4" t="s">
        <v>14</v>
      </c>
      <c r="L6" s="20"/>
    </row>
    <row r="7" spans="2:12" s="1" customFormat="1" ht="16.5" customHeight="1">
      <c r="B7" s="20"/>
      <c r="E7" s="270" t="str">
        <f>'Rekapitulace zakázky'!K6</f>
        <v>F.2 Stavební úpravy objektů č. p. 3318 a 3319 (PS 45) - bez specifických úprav pro provozovnu</v>
      </c>
      <c r="F7" s="271"/>
      <c r="G7" s="271"/>
      <c r="H7" s="271"/>
      <c r="L7" s="20"/>
    </row>
    <row r="8" spans="2:12" s="1" customFormat="1" ht="12" customHeight="1">
      <c r="B8" s="20"/>
      <c r="D8" s="24" t="s">
        <v>103</v>
      </c>
      <c r="L8" s="20"/>
    </row>
    <row r="9" spans="1:31" s="2" customFormat="1" ht="16.5" customHeight="1">
      <c r="A9" s="26"/>
      <c r="B9" s="27"/>
      <c r="C9" s="26"/>
      <c r="D9" s="26"/>
      <c r="E9" s="270" t="s">
        <v>104</v>
      </c>
      <c r="F9" s="269"/>
      <c r="G9" s="269"/>
      <c r="H9" s="269"/>
      <c r="I9" s="26"/>
      <c r="J9" s="26"/>
      <c r="K9" s="26"/>
      <c r="L9" s="32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 customHeight="1">
      <c r="A10" s="26"/>
      <c r="B10" s="27"/>
      <c r="C10" s="26"/>
      <c r="D10" s="24" t="s">
        <v>1070</v>
      </c>
      <c r="E10" s="26"/>
      <c r="F10" s="26"/>
      <c r="G10" s="26"/>
      <c r="H10" s="26"/>
      <c r="I10" s="26"/>
      <c r="J10" s="26"/>
      <c r="K10" s="26"/>
      <c r="L10" s="32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6.5" customHeight="1">
      <c r="A11" s="26"/>
      <c r="B11" s="27"/>
      <c r="C11" s="26"/>
      <c r="D11" s="26"/>
      <c r="E11" s="268" t="s">
        <v>1071</v>
      </c>
      <c r="F11" s="269"/>
      <c r="G11" s="269"/>
      <c r="H11" s="269"/>
      <c r="I11" s="26"/>
      <c r="J11" s="26"/>
      <c r="K11" s="26"/>
      <c r="L11" s="32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2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2" customHeight="1">
      <c r="A13" s="26"/>
      <c r="B13" s="27"/>
      <c r="C13" s="26"/>
      <c r="D13" s="24" t="s">
        <v>15</v>
      </c>
      <c r="E13" s="26"/>
      <c r="F13" s="23" t="s">
        <v>1</v>
      </c>
      <c r="G13" s="26"/>
      <c r="H13" s="26"/>
      <c r="I13" s="24" t="s">
        <v>16</v>
      </c>
      <c r="J13" s="23" t="s">
        <v>1</v>
      </c>
      <c r="K13" s="26"/>
      <c r="L13" s="32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4" t="s">
        <v>17</v>
      </c>
      <c r="E14" s="26"/>
      <c r="F14" s="23" t="s">
        <v>18</v>
      </c>
      <c r="G14" s="26"/>
      <c r="H14" s="26"/>
      <c r="I14" s="24" t="s">
        <v>19</v>
      </c>
      <c r="J14" s="43">
        <f>'Rekapitulace zakázky'!AN8</f>
        <v>44260</v>
      </c>
      <c r="K14" s="26"/>
      <c r="L14" s="32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2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12" customHeight="1">
      <c r="A16" s="26"/>
      <c r="B16" s="27"/>
      <c r="C16" s="26"/>
      <c r="D16" s="24" t="s">
        <v>20</v>
      </c>
      <c r="E16" s="26"/>
      <c r="F16" s="26"/>
      <c r="G16" s="26"/>
      <c r="H16" s="26"/>
      <c r="I16" s="24" t="s">
        <v>21</v>
      </c>
      <c r="J16" s="23" t="s">
        <v>1</v>
      </c>
      <c r="K16" s="26"/>
      <c r="L16" s="32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3" t="s">
        <v>22</v>
      </c>
      <c r="F17" s="26"/>
      <c r="G17" s="26"/>
      <c r="H17" s="26"/>
      <c r="I17" s="24" t="s">
        <v>23</v>
      </c>
      <c r="J17" s="23" t="s">
        <v>1</v>
      </c>
      <c r="K17" s="26"/>
      <c r="L17" s="32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2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4" t="s">
        <v>24</v>
      </c>
      <c r="E19" s="26"/>
      <c r="F19" s="26"/>
      <c r="G19" s="26"/>
      <c r="H19" s="26"/>
      <c r="I19" s="24" t="s">
        <v>21</v>
      </c>
      <c r="J19" s="23" t="str">
        <f>'Rekapitulace zakázky'!AN13</f>
        <v/>
      </c>
      <c r="K19" s="26"/>
      <c r="L19" s="32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72" t="str">
        <f>'Rekapitulace zakázky'!E14</f>
        <v xml:space="preserve"> </v>
      </c>
      <c r="F20" s="272"/>
      <c r="G20" s="272"/>
      <c r="H20" s="272"/>
      <c r="I20" s="24" t="s">
        <v>23</v>
      </c>
      <c r="J20" s="23" t="str">
        <f>'Rekapitulace zakázky'!AN14</f>
        <v/>
      </c>
      <c r="K20" s="26"/>
      <c r="L20" s="32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2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4" t="s">
        <v>26</v>
      </c>
      <c r="E22" s="26"/>
      <c r="F22" s="26"/>
      <c r="G22" s="26"/>
      <c r="H22" s="26"/>
      <c r="I22" s="24" t="s">
        <v>21</v>
      </c>
      <c r="J22" s="23" t="s">
        <v>1</v>
      </c>
      <c r="K22" s="26"/>
      <c r="L22" s="32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3" t="s">
        <v>27</v>
      </c>
      <c r="F23" s="26"/>
      <c r="G23" s="26"/>
      <c r="H23" s="26"/>
      <c r="I23" s="24" t="s">
        <v>23</v>
      </c>
      <c r="J23" s="23" t="s">
        <v>1</v>
      </c>
      <c r="K23" s="26"/>
      <c r="L23" s="32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2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4" t="s">
        <v>29</v>
      </c>
      <c r="E25" s="26"/>
      <c r="F25" s="26"/>
      <c r="G25" s="26"/>
      <c r="H25" s="26"/>
      <c r="I25" s="24" t="s">
        <v>21</v>
      </c>
      <c r="J25" s="23" t="str">
        <f>IF('Rekapitulace zakázky'!AN19="","",'Rekapitulace zakázky'!AN19)</f>
        <v/>
      </c>
      <c r="K25" s="26"/>
      <c r="L25" s="32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3" t="str">
        <f>IF('Rekapitulace zakázky'!E20="","",'Rekapitulace zakázky'!E20)</f>
        <v xml:space="preserve"> </v>
      </c>
      <c r="F26" s="26"/>
      <c r="G26" s="26"/>
      <c r="H26" s="26"/>
      <c r="I26" s="24" t="s">
        <v>23</v>
      </c>
      <c r="J26" s="23" t="str">
        <f>IF('Rekapitulace zakázky'!AN20="","",'Rekapitulace zakázky'!AN20)</f>
        <v/>
      </c>
      <c r="K26" s="26"/>
      <c r="L26" s="32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2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4" t="s">
        <v>30</v>
      </c>
      <c r="E28" s="26"/>
      <c r="F28" s="26"/>
      <c r="G28" s="26"/>
      <c r="H28" s="26"/>
      <c r="I28" s="26"/>
      <c r="J28" s="26"/>
      <c r="K28" s="26"/>
      <c r="L28" s="32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85"/>
      <c r="B29" s="86"/>
      <c r="C29" s="85"/>
      <c r="D29" s="85"/>
      <c r="E29" s="273" t="s">
        <v>1</v>
      </c>
      <c r="F29" s="273"/>
      <c r="G29" s="273"/>
      <c r="H29" s="273"/>
      <c r="I29" s="85"/>
      <c r="J29" s="85"/>
      <c r="K29" s="85"/>
      <c r="L29" s="87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2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54"/>
      <c r="E31" s="54"/>
      <c r="F31" s="54"/>
      <c r="G31" s="54"/>
      <c r="H31" s="54"/>
      <c r="I31" s="54"/>
      <c r="J31" s="54"/>
      <c r="K31" s="54"/>
      <c r="L31" s="32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88" t="s">
        <v>31</v>
      </c>
      <c r="E32" s="26"/>
      <c r="F32" s="26"/>
      <c r="G32" s="26"/>
      <c r="H32" s="26"/>
      <c r="I32" s="26"/>
      <c r="J32" s="58">
        <f>ROUND(J123,2)</f>
        <v>0</v>
      </c>
      <c r="K32" s="26"/>
      <c r="L32" s="32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54"/>
      <c r="E33" s="54"/>
      <c r="F33" s="54"/>
      <c r="G33" s="54"/>
      <c r="H33" s="54"/>
      <c r="I33" s="54"/>
      <c r="J33" s="54"/>
      <c r="K33" s="54"/>
      <c r="L33" s="32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29" t="s">
        <v>33</v>
      </c>
      <c r="G34" s="26"/>
      <c r="H34" s="26"/>
      <c r="I34" s="29" t="s">
        <v>32</v>
      </c>
      <c r="J34" s="29" t="s">
        <v>34</v>
      </c>
      <c r="K34" s="26"/>
      <c r="L34" s="32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89" t="s">
        <v>35</v>
      </c>
      <c r="E35" s="24" t="s">
        <v>36</v>
      </c>
      <c r="F35" s="90">
        <f>ROUND((SUM(BE123:BE185)),2)</f>
        <v>0</v>
      </c>
      <c r="G35" s="26"/>
      <c r="H35" s="26"/>
      <c r="I35" s="91">
        <v>0.21</v>
      </c>
      <c r="J35" s="90">
        <f>ROUND(((SUM(BE123:BE185))*I35),2)</f>
        <v>0</v>
      </c>
      <c r="K35" s="26"/>
      <c r="L35" s="32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4" t="s">
        <v>37</v>
      </c>
      <c r="F36" s="90">
        <f>ROUND((SUM(BF123:BF185)),2)</f>
        <v>0</v>
      </c>
      <c r="G36" s="26"/>
      <c r="H36" s="26"/>
      <c r="I36" s="91">
        <v>0.15</v>
      </c>
      <c r="J36" s="90">
        <f>ROUND(((SUM(BF123:BF185))*I36),2)</f>
        <v>0</v>
      </c>
      <c r="K36" s="26"/>
      <c r="L36" s="32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4" t="s">
        <v>38</v>
      </c>
      <c r="F37" s="90">
        <f>ROUND((SUM(BG123:BG185)),2)</f>
        <v>0</v>
      </c>
      <c r="G37" s="26"/>
      <c r="H37" s="26"/>
      <c r="I37" s="91">
        <v>0.21</v>
      </c>
      <c r="J37" s="90">
        <f>0</f>
        <v>0</v>
      </c>
      <c r="K37" s="26"/>
      <c r="L37" s="32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 hidden="1">
      <c r="A38" s="26"/>
      <c r="B38" s="27"/>
      <c r="C38" s="26"/>
      <c r="D38" s="26"/>
      <c r="E38" s="24" t="s">
        <v>39</v>
      </c>
      <c r="F38" s="90">
        <f>ROUND((SUM(BH123:BH185)),2)</f>
        <v>0</v>
      </c>
      <c r="G38" s="26"/>
      <c r="H38" s="26"/>
      <c r="I38" s="91">
        <v>0.15</v>
      </c>
      <c r="J38" s="90">
        <f>0</f>
        <v>0</v>
      </c>
      <c r="K38" s="26"/>
      <c r="L38" s="32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customHeight="1" hidden="1">
      <c r="A39" s="26"/>
      <c r="B39" s="27"/>
      <c r="C39" s="26"/>
      <c r="D39" s="26"/>
      <c r="E39" s="24" t="s">
        <v>40</v>
      </c>
      <c r="F39" s="90">
        <f>ROUND((SUM(BI123:BI185)),2)</f>
        <v>0</v>
      </c>
      <c r="G39" s="26"/>
      <c r="H39" s="26"/>
      <c r="I39" s="91">
        <v>0</v>
      </c>
      <c r="J39" s="90">
        <f>0</f>
        <v>0</v>
      </c>
      <c r="K39" s="26"/>
      <c r="L39" s="32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2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2"/>
      <c r="D41" s="93" t="s">
        <v>41</v>
      </c>
      <c r="E41" s="48"/>
      <c r="F41" s="48"/>
      <c r="G41" s="94" t="s">
        <v>42</v>
      </c>
      <c r="H41" s="95" t="s">
        <v>43</v>
      </c>
      <c r="I41" s="48"/>
      <c r="J41" s="96">
        <f>SUM(J32:J39)</f>
        <v>0</v>
      </c>
      <c r="K41" s="97"/>
      <c r="L41" s="32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2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2"/>
      <c r="D50" s="33" t="s">
        <v>44</v>
      </c>
      <c r="E50" s="34"/>
      <c r="F50" s="34"/>
      <c r="G50" s="33" t="s">
        <v>45</v>
      </c>
      <c r="H50" s="34"/>
      <c r="I50" s="34"/>
      <c r="J50" s="34"/>
      <c r="K50" s="34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6"/>
      <c r="B61" s="27"/>
      <c r="C61" s="26"/>
      <c r="D61" s="35" t="s">
        <v>46</v>
      </c>
      <c r="E61" s="28"/>
      <c r="F61" s="98" t="s">
        <v>47</v>
      </c>
      <c r="G61" s="35" t="s">
        <v>46</v>
      </c>
      <c r="H61" s="28"/>
      <c r="I61" s="28"/>
      <c r="J61" s="99" t="s">
        <v>47</v>
      </c>
      <c r="K61" s="28"/>
      <c r="L61" s="32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6"/>
      <c r="B65" s="27"/>
      <c r="C65" s="26"/>
      <c r="D65" s="33" t="s">
        <v>48</v>
      </c>
      <c r="E65" s="36"/>
      <c r="F65" s="36"/>
      <c r="G65" s="33" t="s">
        <v>49</v>
      </c>
      <c r="H65" s="36"/>
      <c r="I65" s="36"/>
      <c r="J65" s="36"/>
      <c r="K65" s="36"/>
      <c r="L65" s="32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6"/>
      <c r="B76" s="27"/>
      <c r="C76" s="26"/>
      <c r="D76" s="35" t="s">
        <v>46</v>
      </c>
      <c r="E76" s="28"/>
      <c r="F76" s="98" t="s">
        <v>47</v>
      </c>
      <c r="G76" s="35" t="s">
        <v>46</v>
      </c>
      <c r="H76" s="28"/>
      <c r="I76" s="28"/>
      <c r="J76" s="99" t="s">
        <v>47</v>
      </c>
      <c r="K76" s="28"/>
      <c r="L76" s="32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2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32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21" t="s">
        <v>105</v>
      </c>
      <c r="D82" s="26"/>
      <c r="E82" s="26"/>
      <c r="F82" s="26"/>
      <c r="G82" s="26"/>
      <c r="H82" s="26"/>
      <c r="I82" s="26"/>
      <c r="J82" s="26"/>
      <c r="K82" s="26"/>
      <c r="L82" s="32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2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4" t="s">
        <v>14</v>
      </c>
      <c r="D84" s="26"/>
      <c r="E84" s="26"/>
      <c r="F84" s="26"/>
      <c r="G84" s="26"/>
      <c r="H84" s="26"/>
      <c r="I84" s="26"/>
      <c r="J84" s="26"/>
      <c r="K84" s="26"/>
      <c r="L84" s="32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70" t="str">
        <f>E7</f>
        <v>F.2 Stavební úpravy objektů č. p. 3318 a 3319 (PS 45) - bez specifických úprav pro provozovnu</v>
      </c>
      <c r="F85" s="271"/>
      <c r="G85" s="271"/>
      <c r="H85" s="271"/>
      <c r="I85" s="26"/>
      <c r="J85" s="26"/>
      <c r="K85" s="26"/>
      <c r="L85" s="32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2:12" s="1" customFormat="1" ht="12" customHeight="1">
      <c r="B86" s="20"/>
      <c r="C86" s="24" t="s">
        <v>103</v>
      </c>
      <c r="L86" s="20"/>
    </row>
    <row r="87" spans="1:31" s="2" customFormat="1" ht="16.5" customHeight="1">
      <c r="A87" s="26"/>
      <c r="B87" s="27"/>
      <c r="C87" s="26"/>
      <c r="D87" s="26"/>
      <c r="E87" s="270" t="s">
        <v>104</v>
      </c>
      <c r="F87" s="269"/>
      <c r="G87" s="269"/>
      <c r="H87" s="269"/>
      <c r="I87" s="26"/>
      <c r="J87" s="26"/>
      <c r="K87" s="26"/>
      <c r="L87" s="32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4" t="s">
        <v>1070</v>
      </c>
      <c r="D88" s="26"/>
      <c r="E88" s="26"/>
      <c r="F88" s="26"/>
      <c r="G88" s="26"/>
      <c r="H88" s="26"/>
      <c r="I88" s="26"/>
      <c r="J88" s="26"/>
      <c r="K88" s="26"/>
      <c r="L88" s="32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268" t="str">
        <f>E11</f>
        <v>D.1.4.1 - ZTI</v>
      </c>
      <c r="F89" s="269"/>
      <c r="G89" s="269"/>
      <c r="H89" s="269"/>
      <c r="I89" s="26"/>
      <c r="J89" s="26"/>
      <c r="K89" s="26"/>
      <c r="L89" s="32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2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4" t="s">
        <v>17</v>
      </c>
      <c r="D91" s="26"/>
      <c r="E91" s="26"/>
      <c r="F91" s="23" t="str">
        <f>F14</f>
        <v>ul. Mánesova, Frýdek-Místek</v>
      </c>
      <c r="G91" s="26"/>
      <c r="H91" s="26"/>
      <c r="I91" s="24" t="s">
        <v>19</v>
      </c>
      <c r="J91" s="43">
        <f>IF(J14="","",J14)</f>
        <v>44260</v>
      </c>
      <c r="K91" s="26"/>
      <c r="L91" s="32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2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25.7" customHeight="1">
      <c r="A93" s="26"/>
      <c r="B93" s="27"/>
      <c r="C93" s="24" t="s">
        <v>20</v>
      </c>
      <c r="D93" s="26"/>
      <c r="E93" s="26"/>
      <c r="F93" s="23" t="str">
        <f>E17</f>
        <v>Distep, a.s.</v>
      </c>
      <c r="G93" s="26"/>
      <c r="H93" s="26"/>
      <c r="I93" s="24" t="s">
        <v>26</v>
      </c>
      <c r="J93" s="25" t="str">
        <f>E23</f>
        <v>Ing. Miroslav Havlásek</v>
      </c>
      <c r="K93" s="26"/>
      <c r="L93" s="32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4" t="s">
        <v>24</v>
      </c>
      <c r="D94" s="26"/>
      <c r="E94" s="26"/>
      <c r="F94" s="23" t="str">
        <f>IF(E20="","",E20)</f>
        <v xml:space="preserve"> </v>
      </c>
      <c r="G94" s="26"/>
      <c r="H94" s="26"/>
      <c r="I94" s="24" t="s">
        <v>29</v>
      </c>
      <c r="J94" s="25" t="str">
        <f>E26</f>
        <v xml:space="preserve"> </v>
      </c>
      <c r="K94" s="26"/>
      <c r="L94" s="32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2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0" t="s">
        <v>106</v>
      </c>
      <c r="D96" s="92"/>
      <c r="E96" s="92"/>
      <c r="F96" s="92"/>
      <c r="G96" s="92"/>
      <c r="H96" s="92"/>
      <c r="I96" s="92"/>
      <c r="J96" s="101" t="s">
        <v>107</v>
      </c>
      <c r="K96" s="92"/>
      <c r="L96" s="32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2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02" t="s">
        <v>108</v>
      </c>
      <c r="D98" s="26"/>
      <c r="E98" s="26"/>
      <c r="F98" s="26"/>
      <c r="G98" s="26"/>
      <c r="H98" s="26"/>
      <c r="I98" s="26"/>
      <c r="J98" s="58">
        <f>J123</f>
        <v>0</v>
      </c>
      <c r="K98" s="26"/>
      <c r="L98" s="32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7" t="s">
        <v>109</v>
      </c>
    </row>
    <row r="99" spans="2:12" s="9" customFormat="1" ht="24.95" customHeight="1">
      <c r="B99" s="103"/>
      <c r="D99" s="104" t="s">
        <v>1072</v>
      </c>
      <c r="E99" s="105"/>
      <c r="F99" s="105"/>
      <c r="G99" s="105"/>
      <c r="H99" s="105"/>
      <c r="I99" s="105"/>
      <c r="J99" s="106">
        <f>J124</f>
        <v>0</v>
      </c>
      <c r="L99" s="103"/>
    </row>
    <row r="100" spans="2:12" s="9" customFormat="1" ht="24.95" customHeight="1">
      <c r="B100" s="103"/>
      <c r="D100" s="104" t="s">
        <v>1073</v>
      </c>
      <c r="E100" s="105"/>
      <c r="F100" s="105"/>
      <c r="G100" s="105"/>
      <c r="H100" s="105"/>
      <c r="I100" s="105"/>
      <c r="J100" s="106">
        <f>J140</f>
        <v>0</v>
      </c>
      <c r="L100" s="103"/>
    </row>
    <row r="101" spans="2:12" s="9" customFormat="1" ht="24.95" customHeight="1">
      <c r="B101" s="103"/>
      <c r="D101" s="104" t="s">
        <v>1074</v>
      </c>
      <c r="E101" s="105"/>
      <c r="F101" s="105"/>
      <c r="G101" s="105"/>
      <c r="H101" s="105"/>
      <c r="I101" s="105"/>
      <c r="J101" s="106">
        <f>J160</f>
        <v>0</v>
      </c>
      <c r="L101" s="103"/>
    </row>
    <row r="102" spans="1:31" s="2" customFormat="1" ht="21.75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2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5" customHeight="1">
      <c r="A103" s="2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2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7" spans="1:31" s="2" customFormat="1" ht="6.95" customHeight="1">
      <c r="A107" s="26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32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5" customHeight="1">
      <c r="A108" s="26"/>
      <c r="B108" s="27"/>
      <c r="C108" s="21" t="s">
        <v>132</v>
      </c>
      <c r="D108" s="26"/>
      <c r="E108" s="26"/>
      <c r="F108" s="26"/>
      <c r="G108" s="26"/>
      <c r="H108" s="26"/>
      <c r="I108" s="26"/>
      <c r="J108" s="26"/>
      <c r="K108" s="26"/>
      <c r="L108" s="32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2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4" t="s">
        <v>14</v>
      </c>
      <c r="D110" s="26"/>
      <c r="E110" s="26"/>
      <c r="F110" s="26"/>
      <c r="G110" s="26"/>
      <c r="H110" s="26"/>
      <c r="I110" s="26"/>
      <c r="J110" s="26"/>
      <c r="K110" s="26"/>
      <c r="L110" s="32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270" t="str">
        <f>E7</f>
        <v>F.2 Stavební úpravy objektů č. p. 3318 a 3319 (PS 45) - bez specifických úprav pro provozovnu</v>
      </c>
      <c r="F111" s="271"/>
      <c r="G111" s="271"/>
      <c r="H111" s="271"/>
      <c r="I111" s="26"/>
      <c r="J111" s="26"/>
      <c r="K111" s="26"/>
      <c r="L111" s="32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2:12" s="1" customFormat="1" ht="12" customHeight="1">
      <c r="B112" s="20"/>
      <c r="C112" s="24" t="s">
        <v>103</v>
      </c>
      <c r="L112" s="20"/>
    </row>
    <row r="113" spans="1:31" s="2" customFormat="1" ht="16.5" customHeight="1">
      <c r="A113" s="26"/>
      <c r="B113" s="27"/>
      <c r="C113" s="26"/>
      <c r="D113" s="26"/>
      <c r="E113" s="270" t="s">
        <v>104</v>
      </c>
      <c r="F113" s="269"/>
      <c r="G113" s="269"/>
      <c r="H113" s="269"/>
      <c r="I113" s="26"/>
      <c r="J113" s="26"/>
      <c r="K113" s="26"/>
      <c r="L113" s="32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2" customHeight="1">
      <c r="A114" s="26"/>
      <c r="B114" s="27"/>
      <c r="C114" s="24" t="s">
        <v>1070</v>
      </c>
      <c r="D114" s="26"/>
      <c r="E114" s="26"/>
      <c r="F114" s="26"/>
      <c r="G114" s="26"/>
      <c r="H114" s="26"/>
      <c r="I114" s="26"/>
      <c r="J114" s="26"/>
      <c r="K114" s="26"/>
      <c r="L114" s="32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6.5" customHeight="1">
      <c r="A115" s="26"/>
      <c r="B115" s="27"/>
      <c r="C115" s="26"/>
      <c r="D115" s="26"/>
      <c r="E115" s="268" t="str">
        <f>E11</f>
        <v>D.1.4.1 - ZTI</v>
      </c>
      <c r="F115" s="269"/>
      <c r="G115" s="269"/>
      <c r="H115" s="269"/>
      <c r="I115" s="26"/>
      <c r="J115" s="26"/>
      <c r="K115" s="26"/>
      <c r="L115" s="32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2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2" customHeight="1">
      <c r="A117" s="26"/>
      <c r="B117" s="27"/>
      <c r="C117" s="24" t="s">
        <v>17</v>
      </c>
      <c r="D117" s="26"/>
      <c r="E117" s="26"/>
      <c r="F117" s="23" t="str">
        <f>F14</f>
        <v>ul. Mánesova, Frýdek-Místek</v>
      </c>
      <c r="G117" s="26"/>
      <c r="H117" s="26"/>
      <c r="I117" s="24" t="s">
        <v>19</v>
      </c>
      <c r="J117" s="43">
        <f>IF(J14="","",J14)</f>
        <v>44260</v>
      </c>
      <c r="K117" s="26"/>
      <c r="L117" s="32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2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25.7" customHeight="1">
      <c r="A119" s="26"/>
      <c r="B119" s="27"/>
      <c r="C119" s="24" t="s">
        <v>20</v>
      </c>
      <c r="D119" s="26"/>
      <c r="E119" s="26"/>
      <c r="F119" s="23" t="str">
        <f>E17</f>
        <v>Distep, a.s.</v>
      </c>
      <c r="G119" s="26"/>
      <c r="H119" s="26"/>
      <c r="I119" s="24" t="s">
        <v>26</v>
      </c>
      <c r="J119" s="25" t="str">
        <f>E23</f>
        <v>Ing. Miroslav Havlásek</v>
      </c>
      <c r="K119" s="26"/>
      <c r="L119" s="32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5.2" customHeight="1">
      <c r="A120" s="26"/>
      <c r="B120" s="27"/>
      <c r="C120" s="24" t="s">
        <v>24</v>
      </c>
      <c r="D120" s="26"/>
      <c r="E120" s="26"/>
      <c r="F120" s="23" t="str">
        <f>IF(E20="","",E20)</f>
        <v xml:space="preserve"> </v>
      </c>
      <c r="G120" s="26"/>
      <c r="H120" s="26"/>
      <c r="I120" s="24" t="s">
        <v>29</v>
      </c>
      <c r="J120" s="25" t="str">
        <f>E26</f>
        <v xml:space="preserve"> </v>
      </c>
      <c r="K120" s="26"/>
      <c r="L120" s="32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2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11" customFormat="1" ht="29.25" customHeight="1">
      <c r="A122" s="111"/>
      <c r="B122" s="112"/>
      <c r="C122" s="113" t="s">
        <v>133</v>
      </c>
      <c r="D122" s="114" t="s">
        <v>56</v>
      </c>
      <c r="E122" s="114" t="s">
        <v>52</v>
      </c>
      <c r="F122" s="114" t="s">
        <v>53</v>
      </c>
      <c r="G122" s="114" t="s">
        <v>134</v>
      </c>
      <c r="H122" s="114" t="s">
        <v>135</v>
      </c>
      <c r="I122" s="114" t="s">
        <v>136</v>
      </c>
      <c r="J122" s="115" t="s">
        <v>107</v>
      </c>
      <c r="K122" s="116" t="s">
        <v>137</v>
      </c>
      <c r="L122" s="117"/>
      <c r="M122" s="50" t="s">
        <v>1</v>
      </c>
      <c r="N122" s="51" t="s">
        <v>35</v>
      </c>
      <c r="O122" s="51" t="s">
        <v>138</v>
      </c>
      <c r="P122" s="51" t="s">
        <v>139</v>
      </c>
      <c r="Q122" s="51" t="s">
        <v>140</v>
      </c>
      <c r="R122" s="51" t="s">
        <v>141</v>
      </c>
      <c r="S122" s="51" t="s">
        <v>142</v>
      </c>
      <c r="T122" s="52" t="s">
        <v>143</v>
      </c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</row>
    <row r="123" spans="1:63" s="2" customFormat="1" ht="22.9" customHeight="1">
      <c r="A123" s="26"/>
      <c r="B123" s="27"/>
      <c r="C123" s="57" t="s">
        <v>144</v>
      </c>
      <c r="D123" s="26"/>
      <c r="E123" s="26"/>
      <c r="F123" s="26"/>
      <c r="G123" s="26"/>
      <c r="H123" s="26"/>
      <c r="I123" s="26"/>
      <c r="J123" s="118">
        <f>BK123</f>
        <v>0</v>
      </c>
      <c r="K123" s="26"/>
      <c r="L123" s="27"/>
      <c r="M123" s="53"/>
      <c r="N123" s="44"/>
      <c r="O123" s="54"/>
      <c r="P123" s="119">
        <f>P124+P140+P160</f>
        <v>0</v>
      </c>
      <c r="Q123" s="54"/>
      <c r="R123" s="119">
        <f>R124+R140+R160</f>
        <v>0</v>
      </c>
      <c r="S123" s="54"/>
      <c r="T123" s="120">
        <f>T124+T140+T160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7" t="s">
        <v>70</v>
      </c>
      <c r="AU123" s="17" t="s">
        <v>109</v>
      </c>
      <c r="BK123" s="121">
        <f>BK124+BK140+BK160</f>
        <v>0</v>
      </c>
    </row>
    <row r="124" spans="2:63" s="12" customFormat="1" ht="25.9" customHeight="1">
      <c r="B124" s="122"/>
      <c r="D124" s="123" t="s">
        <v>70</v>
      </c>
      <c r="E124" s="124" t="s">
        <v>432</v>
      </c>
      <c r="F124" s="124" t="s">
        <v>1075</v>
      </c>
      <c r="J124" s="125">
        <f>BK124</f>
        <v>0</v>
      </c>
      <c r="L124" s="122"/>
      <c r="M124" s="126"/>
      <c r="N124" s="127"/>
      <c r="O124" s="127"/>
      <c r="P124" s="128">
        <f>SUM(P125:P139)</f>
        <v>0</v>
      </c>
      <c r="Q124" s="127"/>
      <c r="R124" s="128">
        <f>SUM(R125:R139)</f>
        <v>0</v>
      </c>
      <c r="S124" s="127"/>
      <c r="T124" s="129">
        <f>SUM(T125:T139)</f>
        <v>0</v>
      </c>
      <c r="AR124" s="123" t="s">
        <v>80</v>
      </c>
      <c r="AT124" s="130" t="s">
        <v>70</v>
      </c>
      <c r="AU124" s="130" t="s">
        <v>71</v>
      </c>
      <c r="AY124" s="123" t="s">
        <v>147</v>
      </c>
      <c r="BK124" s="131">
        <f>SUM(BK125:BK139)</f>
        <v>0</v>
      </c>
    </row>
    <row r="125" spans="1:65" s="2" customFormat="1" ht="14.45" customHeight="1">
      <c r="A125" s="26"/>
      <c r="B125" s="134"/>
      <c r="C125" s="135" t="s">
        <v>78</v>
      </c>
      <c r="D125" s="135" t="s">
        <v>149</v>
      </c>
      <c r="E125" s="136" t="s">
        <v>1076</v>
      </c>
      <c r="F125" s="137" t="s">
        <v>1077</v>
      </c>
      <c r="G125" s="138" t="s">
        <v>379</v>
      </c>
      <c r="H125" s="189">
        <v>4</v>
      </c>
      <c r="I125" s="139">
        <v>0</v>
      </c>
      <c r="J125" s="139">
        <f aca="true" t="shared" si="0" ref="J125:J139">ROUND(I125*H125,2)</f>
        <v>0</v>
      </c>
      <c r="K125" s="140"/>
      <c r="L125" s="27"/>
      <c r="M125" s="141" t="s">
        <v>1</v>
      </c>
      <c r="N125" s="142" t="s">
        <v>36</v>
      </c>
      <c r="O125" s="143">
        <v>0</v>
      </c>
      <c r="P125" s="143">
        <f aca="true" t="shared" si="1" ref="P125:P139">O125*H125</f>
        <v>0</v>
      </c>
      <c r="Q125" s="143">
        <v>0</v>
      </c>
      <c r="R125" s="143">
        <f aca="true" t="shared" si="2" ref="R125:R139">Q125*H125</f>
        <v>0</v>
      </c>
      <c r="S125" s="143">
        <v>0</v>
      </c>
      <c r="T125" s="144">
        <f aca="true" t="shared" si="3" ref="T125:T139"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5" t="s">
        <v>224</v>
      </c>
      <c r="AT125" s="145" t="s">
        <v>149</v>
      </c>
      <c r="AU125" s="145" t="s">
        <v>78</v>
      </c>
      <c r="AY125" s="17" t="s">
        <v>147</v>
      </c>
      <c r="BE125" s="146">
        <f aca="true" t="shared" si="4" ref="BE125:BE139">IF(N125="základní",J125,0)</f>
        <v>0</v>
      </c>
      <c r="BF125" s="146">
        <f aca="true" t="shared" si="5" ref="BF125:BF139">IF(N125="snížená",J125,0)</f>
        <v>0</v>
      </c>
      <c r="BG125" s="146">
        <f aca="true" t="shared" si="6" ref="BG125:BG139">IF(N125="zákl. přenesená",J125,0)</f>
        <v>0</v>
      </c>
      <c r="BH125" s="146">
        <f aca="true" t="shared" si="7" ref="BH125:BH139">IF(N125="sníž. přenesená",J125,0)</f>
        <v>0</v>
      </c>
      <c r="BI125" s="146">
        <f aca="true" t="shared" si="8" ref="BI125:BI139">IF(N125="nulová",J125,0)</f>
        <v>0</v>
      </c>
      <c r="BJ125" s="17" t="s">
        <v>78</v>
      </c>
      <c r="BK125" s="146">
        <f aca="true" t="shared" si="9" ref="BK125:BK139">ROUND(I125*H125,2)</f>
        <v>0</v>
      </c>
      <c r="BL125" s="17" t="s">
        <v>224</v>
      </c>
      <c r="BM125" s="145" t="s">
        <v>80</v>
      </c>
    </row>
    <row r="126" spans="1:65" s="2" customFormat="1" ht="14.45" customHeight="1">
      <c r="A126" s="26"/>
      <c r="B126" s="134"/>
      <c r="C126" s="135" t="s">
        <v>80</v>
      </c>
      <c r="D126" s="135" t="s">
        <v>149</v>
      </c>
      <c r="E126" s="136" t="s">
        <v>1078</v>
      </c>
      <c r="F126" s="137" t="s">
        <v>1079</v>
      </c>
      <c r="G126" s="138" t="s">
        <v>379</v>
      </c>
      <c r="H126" s="189">
        <v>5</v>
      </c>
      <c r="I126" s="139">
        <v>0</v>
      </c>
      <c r="J126" s="139">
        <f t="shared" si="0"/>
        <v>0</v>
      </c>
      <c r="K126" s="140"/>
      <c r="L126" s="27"/>
      <c r="M126" s="141" t="s">
        <v>1</v>
      </c>
      <c r="N126" s="142" t="s">
        <v>36</v>
      </c>
      <c r="O126" s="143">
        <v>0</v>
      </c>
      <c r="P126" s="143">
        <f t="shared" si="1"/>
        <v>0</v>
      </c>
      <c r="Q126" s="143">
        <v>0</v>
      </c>
      <c r="R126" s="143">
        <f t="shared" si="2"/>
        <v>0</v>
      </c>
      <c r="S126" s="143">
        <v>0</v>
      </c>
      <c r="T126" s="144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5" t="s">
        <v>224</v>
      </c>
      <c r="AT126" s="145" t="s">
        <v>149</v>
      </c>
      <c r="AU126" s="145" t="s">
        <v>78</v>
      </c>
      <c r="AY126" s="17" t="s">
        <v>147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7" t="s">
        <v>78</v>
      </c>
      <c r="BK126" s="146">
        <f t="shared" si="9"/>
        <v>0</v>
      </c>
      <c r="BL126" s="17" t="s">
        <v>224</v>
      </c>
      <c r="BM126" s="145" t="s">
        <v>153</v>
      </c>
    </row>
    <row r="127" spans="1:65" s="2" customFormat="1" ht="14.45" customHeight="1">
      <c r="A127" s="26"/>
      <c r="B127" s="134"/>
      <c r="C127" s="135" t="s">
        <v>162</v>
      </c>
      <c r="D127" s="135" t="s">
        <v>149</v>
      </c>
      <c r="E127" s="136" t="s">
        <v>1080</v>
      </c>
      <c r="F127" s="137" t="s">
        <v>1081</v>
      </c>
      <c r="G127" s="138" t="s">
        <v>379</v>
      </c>
      <c r="H127" s="189">
        <v>7</v>
      </c>
      <c r="I127" s="139">
        <v>0</v>
      </c>
      <c r="J127" s="139">
        <f t="shared" si="0"/>
        <v>0</v>
      </c>
      <c r="K127" s="140"/>
      <c r="L127" s="27"/>
      <c r="M127" s="141" t="s">
        <v>1</v>
      </c>
      <c r="N127" s="142" t="s">
        <v>36</v>
      </c>
      <c r="O127" s="143">
        <v>0</v>
      </c>
      <c r="P127" s="143">
        <f t="shared" si="1"/>
        <v>0</v>
      </c>
      <c r="Q127" s="143">
        <v>0</v>
      </c>
      <c r="R127" s="143">
        <f t="shared" si="2"/>
        <v>0</v>
      </c>
      <c r="S127" s="143">
        <v>0</v>
      </c>
      <c r="T127" s="144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5" t="s">
        <v>224</v>
      </c>
      <c r="AT127" s="145" t="s">
        <v>149</v>
      </c>
      <c r="AU127" s="145" t="s">
        <v>78</v>
      </c>
      <c r="AY127" s="17" t="s">
        <v>147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7" t="s">
        <v>78</v>
      </c>
      <c r="BK127" s="146">
        <f t="shared" si="9"/>
        <v>0</v>
      </c>
      <c r="BL127" s="17" t="s">
        <v>224</v>
      </c>
      <c r="BM127" s="145" t="s">
        <v>176</v>
      </c>
    </row>
    <row r="128" spans="1:65" s="2" customFormat="1" ht="14.45" customHeight="1">
      <c r="A128" s="26"/>
      <c r="B128" s="134"/>
      <c r="C128" s="135" t="s">
        <v>153</v>
      </c>
      <c r="D128" s="135" t="s">
        <v>149</v>
      </c>
      <c r="E128" s="136" t="s">
        <v>1082</v>
      </c>
      <c r="F128" s="137" t="s">
        <v>1083</v>
      </c>
      <c r="G128" s="138" t="s">
        <v>379</v>
      </c>
      <c r="H128" s="189">
        <v>2</v>
      </c>
      <c r="I128" s="139">
        <v>0</v>
      </c>
      <c r="J128" s="139">
        <f t="shared" si="0"/>
        <v>0</v>
      </c>
      <c r="K128" s="140"/>
      <c r="L128" s="27"/>
      <c r="M128" s="141" t="s">
        <v>1</v>
      </c>
      <c r="N128" s="142" t="s">
        <v>36</v>
      </c>
      <c r="O128" s="143">
        <v>0</v>
      </c>
      <c r="P128" s="143">
        <f t="shared" si="1"/>
        <v>0</v>
      </c>
      <c r="Q128" s="143">
        <v>0</v>
      </c>
      <c r="R128" s="143">
        <f t="shared" si="2"/>
        <v>0</v>
      </c>
      <c r="S128" s="143">
        <v>0</v>
      </c>
      <c r="T128" s="144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5" t="s">
        <v>224</v>
      </c>
      <c r="AT128" s="145" t="s">
        <v>149</v>
      </c>
      <c r="AU128" s="145" t="s">
        <v>78</v>
      </c>
      <c r="AY128" s="17" t="s">
        <v>147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7" t="s">
        <v>78</v>
      </c>
      <c r="BK128" s="146">
        <f t="shared" si="9"/>
        <v>0</v>
      </c>
      <c r="BL128" s="17" t="s">
        <v>224</v>
      </c>
      <c r="BM128" s="145" t="s">
        <v>186</v>
      </c>
    </row>
    <row r="129" spans="1:65" s="2" customFormat="1" ht="14.45" customHeight="1">
      <c r="A129" s="26"/>
      <c r="B129" s="134"/>
      <c r="C129" s="135" t="s">
        <v>171</v>
      </c>
      <c r="D129" s="135" t="s">
        <v>149</v>
      </c>
      <c r="E129" s="136" t="s">
        <v>1084</v>
      </c>
      <c r="F129" s="137" t="s">
        <v>1085</v>
      </c>
      <c r="G129" s="138" t="s">
        <v>379</v>
      </c>
      <c r="H129" s="189">
        <v>4</v>
      </c>
      <c r="I129" s="139">
        <v>0</v>
      </c>
      <c r="J129" s="139">
        <f t="shared" si="0"/>
        <v>0</v>
      </c>
      <c r="K129" s="140"/>
      <c r="L129" s="27"/>
      <c r="M129" s="141" t="s">
        <v>1</v>
      </c>
      <c r="N129" s="142" t="s">
        <v>36</v>
      </c>
      <c r="O129" s="143">
        <v>0</v>
      </c>
      <c r="P129" s="143">
        <f t="shared" si="1"/>
        <v>0</v>
      </c>
      <c r="Q129" s="143">
        <v>0</v>
      </c>
      <c r="R129" s="143">
        <f t="shared" si="2"/>
        <v>0</v>
      </c>
      <c r="S129" s="143">
        <v>0</v>
      </c>
      <c r="T129" s="144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5" t="s">
        <v>224</v>
      </c>
      <c r="AT129" s="145" t="s">
        <v>149</v>
      </c>
      <c r="AU129" s="145" t="s">
        <v>78</v>
      </c>
      <c r="AY129" s="17" t="s">
        <v>147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7" t="s">
        <v>78</v>
      </c>
      <c r="BK129" s="146">
        <f t="shared" si="9"/>
        <v>0</v>
      </c>
      <c r="BL129" s="17" t="s">
        <v>224</v>
      </c>
      <c r="BM129" s="145" t="s">
        <v>197</v>
      </c>
    </row>
    <row r="130" spans="1:65" s="2" customFormat="1" ht="14.45" customHeight="1">
      <c r="A130" s="26"/>
      <c r="B130" s="134"/>
      <c r="C130" s="135" t="s">
        <v>176</v>
      </c>
      <c r="D130" s="135" t="s">
        <v>149</v>
      </c>
      <c r="E130" s="136" t="s">
        <v>1086</v>
      </c>
      <c r="F130" s="137" t="s">
        <v>1087</v>
      </c>
      <c r="G130" s="138" t="s">
        <v>379</v>
      </c>
      <c r="H130" s="189">
        <v>6</v>
      </c>
      <c r="I130" s="139">
        <v>0</v>
      </c>
      <c r="J130" s="139">
        <f t="shared" si="0"/>
        <v>0</v>
      </c>
      <c r="K130" s="140"/>
      <c r="L130" s="27"/>
      <c r="M130" s="141" t="s">
        <v>1</v>
      </c>
      <c r="N130" s="142" t="s">
        <v>36</v>
      </c>
      <c r="O130" s="143">
        <v>0</v>
      </c>
      <c r="P130" s="143">
        <f t="shared" si="1"/>
        <v>0</v>
      </c>
      <c r="Q130" s="143">
        <v>0</v>
      </c>
      <c r="R130" s="143">
        <f t="shared" si="2"/>
        <v>0</v>
      </c>
      <c r="S130" s="143">
        <v>0</v>
      </c>
      <c r="T130" s="144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5" t="s">
        <v>224</v>
      </c>
      <c r="AT130" s="145" t="s">
        <v>149</v>
      </c>
      <c r="AU130" s="145" t="s">
        <v>78</v>
      </c>
      <c r="AY130" s="17" t="s">
        <v>147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7" t="s">
        <v>78</v>
      </c>
      <c r="BK130" s="146">
        <f t="shared" si="9"/>
        <v>0</v>
      </c>
      <c r="BL130" s="17" t="s">
        <v>224</v>
      </c>
      <c r="BM130" s="145" t="s">
        <v>206</v>
      </c>
    </row>
    <row r="131" spans="1:65" s="2" customFormat="1" ht="14.45" customHeight="1">
      <c r="A131" s="26"/>
      <c r="B131" s="134"/>
      <c r="C131" s="135" t="s">
        <v>181</v>
      </c>
      <c r="D131" s="135" t="s">
        <v>149</v>
      </c>
      <c r="E131" s="136" t="s">
        <v>1088</v>
      </c>
      <c r="F131" s="137" t="s">
        <v>1089</v>
      </c>
      <c r="G131" s="138" t="s">
        <v>269</v>
      </c>
      <c r="H131" s="189">
        <v>2</v>
      </c>
      <c r="I131" s="139">
        <v>0</v>
      </c>
      <c r="J131" s="139">
        <f t="shared" si="0"/>
        <v>0</v>
      </c>
      <c r="K131" s="140"/>
      <c r="L131" s="27"/>
      <c r="M131" s="141" t="s">
        <v>1</v>
      </c>
      <c r="N131" s="142" t="s">
        <v>36</v>
      </c>
      <c r="O131" s="143">
        <v>0</v>
      </c>
      <c r="P131" s="143">
        <f t="shared" si="1"/>
        <v>0</v>
      </c>
      <c r="Q131" s="143">
        <v>0</v>
      </c>
      <c r="R131" s="143">
        <f t="shared" si="2"/>
        <v>0</v>
      </c>
      <c r="S131" s="143">
        <v>0</v>
      </c>
      <c r="T131" s="14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5" t="s">
        <v>224</v>
      </c>
      <c r="AT131" s="145" t="s">
        <v>149</v>
      </c>
      <c r="AU131" s="145" t="s">
        <v>78</v>
      </c>
      <c r="AY131" s="17" t="s">
        <v>147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7" t="s">
        <v>78</v>
      </c>
      <c r="BK131" s="146">
        <f t="shared" si="9"/>
        <v>0</v>
      </c>
      <c r="BL131" s="17" t="s">
        <v>224</v>
      </c>
      <c r="BM131" s="145" t="s">
        <v>216</v>
      </c>
    </row>
    <row r="132" spans="1:65" s="2" customFormat="1" ht="14.45" customHeight="1">
      <c r="A132" s="26"/>
      <c r="B132" s="134"/>
      <c r="C132" s="135" t="s">
        <v>186</v>
      </c>
      <c r="D132" s="135" t="s">
        <v>149</v>
      </c>
      <c r="E132" s="136" t="s">
        <v>1090</v>
      </c>
      <c r="F132" s="137" t="s">
        <v>1091</v>
      </c>
      <c r="G132" s="138" t="s">
        <v>269</v>
      </c>
      <c r="H132" s="189">
        <v>1</v>
      </c>
      <c r="I132" s="139">
        <v>0</v>
      </c>
      <c r="J132" s="139">
        <f t="shared" si="0"/>
        <v>0</v>
      </c>
      <c r="K132" s="140"/>
      <c r="L132" s="27"/>
      <c r="M132" s="141" t="s">
        <v>1</v>
      </c>
      <c r="N132" s="142" t="s">
        <v>36</v>
      </c>
      <c r="O132" s="143">
        <v>0</v>
      </c>
      <c r="P132" s="143">
        <f t="shared" si="1"/>
        <v>0</v>
      </c>
      <c r="Q132" s="143">
        <v>0</v>
      </c>
      <c r="R132" s="143">
        <f t="shared" si="2"/>
        <v>0</v>
      </c>
      <c r="S132" s="143">
        <v>0</v>
      </c>
      <c r="T132" s="14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5" t="s">
        <v>224</v>
      </c>
      <c r="AT132" s="145" t="s">
        <v>149</v>
      </c>
      <c r="AU132" s="145" t="s">
        <v>78</v>
      </c>
      <c r="AY132" s="17" t="s">
        <v>147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7" t="s">
        <v>78</v>
      </c>
      <c r="BK132" s="146">
        <f t="shared" si="9"/>
        <v>0</v>
      </c>
      <c r="BL132" s="17" t="s">
        <v>224</v>
      </c>
      <c r="BM132" s="145" t="s">
        <v>224</v>
      </c>
    </row>
    <row r="133" spans="1:65" s="2" customFormat="1" ht="14.45" customHeight="1">
      <c r="A133" s="26"/>
      <c r="B133" s="134"/>
      <c r="C133" s="135" t="s">
        <v>190</v>
      </c>
      <c r="D133" s="135" t="s">
        <v>149</v>
      </c>
      <c r="E133" s="136" t="s">
        <v>1092</v>
      </c>
      <c r="F133" s="137" t="s">
        <v>1093</v>
      </c>
      <c r="G133" s="138" t="s">
        <v>269</v>
      </c>
      <c r="H133" s="189">
        <v>1</v>
      </c>
      <c r="I133" s="139">
        <v>0</v>
      </c>
      <c r="J133" s="139">
        <f t="shared" si="0"/>
        <v>0</v>
      </c>
      <c r="K133" s="140"/>
      <c r="L133" s="27"/>
      <c r="M133" s="141" t="s">
        <v>1</v>
      </c>
      <c r="N133" s="142" t="s">
        <v>36</v>
      </c>
      <c r="O133" s="143">
        <v>0</v>
      </c>
      <c r="P133" s="143">
        <f t="shared" si="1"/>
        <v>0</v>
      </c>
      <c r="Q133" s="143">
        <v>0</v>
      </c>
      <c r="R133" s="143">
        <f t="shared" si="2"/>
        <v>0</v>
      </c>
      <c r="S133" s="143">
        <v>0</v>
      </c>
      <c r="T133" s="14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5" t="s">
        <v>224</v>
      </c>
      <c r="AT133" s="145" t="s">
        <v>149</v>
      </c>
      <c r="AU133" s="145" t="s">
        <v>78</v>
      </c>
      <c r="AY133" s="17" t="s">
        <v>147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7" t="s">
        <v>78</v>
      </c>
      <c r="BK133" s="146">
        <f t="shared" si="9"/>
        <v>0</v>
      </c>
      <c r="BL133" s="17" t="s">
        <v>224</v>
      </c>
      <c r="BM133" s="145" t="s">
        <v>233</v>
      </c>
    </row>
    <row r="134" spans="1:65" s="2" customFormat="1" ht="14.45" customHeight="1">
      <c r="A134" s="26"/>
      <c r="B134" s="134"/>
      <c r="C134" s="135" t="s">
        <v>197</v>
      </c>
      <c r="D134" s="135" t="s">
        <v>149</v>
      </c>
      <c r="E134" s="136" t="s">
        <v>1094</v>
      </c>
      <c r="F134" s="137" t="s">
        <v>1095</v>
      </c>
      <c r="G134" s="138" t="s">
        <v>269</v>
      </c>
      <c r="H134" s="189">
        <v>1</v>
      </c>
      <c r="I134" s="139">
        <v>0</v>
      </c>
      <c r="J134" s="139">
        <f t="shared" si="0"/>
        <v>0</v>
      </c>
      <c r="K134" s="140"/>
      <c r="L134" s="27"/>
      <c r="M134" s="141" t="s">
        <v>1</v>
      </c>
      <c r="N134" s="142" t="s">
        <v>36</v>
      </c>
      <c r="O134" s="143">
        <v>0</v>
      </c>
      <c r="P134" s="143">
        <f t="shared" si="1"/>
        <v>0</v>
      </c>
      <c r="Q134" s="143">
        <v>0</v>
      </c>
      <c r="R134" s="143">
        <f t="shared" si="2"/>
        <v>0</v>
      </c>
      <c r="S134" s="143">
        <v>0</v>
      </c>
      <c r="T134" s="14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224</v>
      </c>
      <c r="AT134" s="145" t="s">
        <v>149</v>
      </c>
      <c r="AU134" s="145" t="s">
        <v>78</v>
      </c>
      <c r="AY134" s="17" t="s">
        <v>147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7" t="s">
        <v>78</v>
      </c>
      <c r="BK134" s="146">
        <f t="shared" si="9"/>
        <v>0</v>
      </c>
      <c r="BL134" s="17" t="s">
        <v>224</v>
      </c>
      <c r="BM134" s="145" t="s">
        <v>244</v>
      </c>
    </row>
    <row r="135" spans="1:65" s="2" customFormat="1" ht="14.45" customHeight="1">
      <c r="A135" s="26"/>
      <c r="B135" s="134"/>
      <c r="C135" s="135" t="s">
        <v>202</v>
      </c>
      <c r="D135" s="135" t="s">
        <v>149</v>
      </c>
      <c r="E135" s="136" t="s">
        <v>1096</v>
      </c>
      <c r="F135" s="137" t="s">
        <v>1097</v>
      </c>
      <c r="G135" s="138" t="s">
        <v>269</v>
      </c>
      <c r="H135" s="189">
        <v>1</v>
      </c>
      <c r="I135" s="139">
        <v>0</v>
      </c>
      <c r="J135" s="139">
        <f t="shared" si="0"/>
        <v>0</v>
      </c>
      <c r="K135" s="140"/>
      <c r="L135" s="27"/>
      <c r="M135" s="141" t="s">
        <v>1</v>
      </c>
      <c r="N135" s="142" t="s">
        <v>36</v>
      </c>
      <c r="O135" s="143">
        <v>0</v>
      </c>
      <c r="P135" s="143">
        <f t="shared" si="1"/>
        <v>0</v>
      </c>
      <c r="Q135" s="143">
        <v>0</v>
      </c>
      <c r="R135" s="143">
        <f t="shared" si="2"/>
        <v>0</v>
      </c>
      <c r="S135" s="143">
        <v>0</v>
      </c>
      <c r="T135" s="14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5" t="s">
        <v>224</v>
      </c>
      <c r="AT135" s="145" t="s">
        <v>149</v>
      </c>
      <c r="AU135" s="145" t="s">
        <v>78</v>
      </c>
      <c r="AY135" s="17" t="s">
        <v>147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7" t="s">
        <v>78</v>
      </c>
      <c r="BK135" s="146">
        <f t="shared" si="9"/>
        <v>0</v>
      </c>
      <c r="BL135" s="17" t="s">
        <v>224</v>
      </c>
      <c r="BM135" s="145" t="s">
        <v>253</v>
      </c>
    </row>
    <row r="136" spans="1:65" s="2" customFormat="1" ht="14.45" customHeight="1">
      <c r="A136" s="26"/>
      <c r="B136" s="134"/>
      <c r="C136" s="135" t="s">
        <v>206</v>
      </c>
      <c r="D136" s="135" t="s">
        <v>149</v>
      </c>
      <c r="E136" s="136" t="s">
        <v>1098</v>
      </c>
      <c r="F136" s="137" t="s">
        <v>1099</v>
      </c>
      <c r="G136" s="138" t="s">
        <v>269</v>
      </c>
      <c r="H136" s="189">
        <v>2</v>
      </c>
      <c r="I136" s="139">
        <v>0</v>
      </c>
      <c r="J136" s="139">
        <f t="shared" si="0"/>
        <v>0</v>
      </c>
      <c r="K136" s="140"/>
      <c r="L136" s="27"/>
      <c r="M136" s="141" t="s">
        <v>1</v>
      </c>
      <c r="N136" s="142" t="s">
        <v>36</v>
      </c>
      <c r="O136" s="143">
        <v>0</v>
      </c>
      <c r="P136" s="143">
        <f t="shared" si="1"/>
        <v>0</v>
      </c>
      <c r="Q136" s="143">
        <v>0</v>
      </c>
      <c r="R136" s="143">
        <f t="shared" si="2"/>
        <v>0</v>
      </c>
      <c r="S136" s="143">
        <v>0</v>
      </c>
      <c r="T136" s="14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224</v>
      </c>
      <c r="AT136" s="145" t="s">
        <v>149</v>
      </c>
      <c r="AU136" s="145" t="s">
        <v>78</v>
      </c>
      <c r="AY136" s="17" t="s">
        <v>147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7" t="s">
        <v>78</v>
      </c>
      <c r="BK136" s="146">
        <f t="shared" si="9"/>
        <v>0</v>
      </c>
      <c r="BL136" s="17" t="s">
        <v>224</v>
      </c>
      <c r="BM136" s="145" t="s">
        <v>262</v>
      </c>
    </row>
    <row r="137" spans="1:65" s="2" customFormat="1" ht="14.45" customHeight="1">
      <c r="A137" s="26"/>
      <c r="B137" s="134"/>
      <c r="C137" s="135" t="s">
        <v>211</v>
      </c>
      <c r="D137" s="135" t="s">
        <v>149</v>
      </c>
      <c r="E137" s="136" t="s">
        <v>1100</v>
      </c>
      <c r="F137" s="137" t="s">
        <v>1101</v>
      </c>
      <c r="G137" s="138" t="s">
        <v>379</v>
      </c>
      <c r="H137" s="189">
        <v>28</v>
      </c>
      <c r="I137" s="139">
        <v>0</v>
      </c>
      <c r="J137" s="139">
        <f t="shared" si="0"/>
        <v>0</v>
      </c>
      <c r="K137" s="140"/>
      <c r="L137" s="27"/>
      <c r="M137" s="141" t="s">
        <v>1</v>
      </c>
      <c r="N137" s="142" t="s">
        <v>36</v>
      </c>
      <c r="O137" s="143">
        <v>0</v>
      </c>
      <c r="P137" s="143">
        <f t="shared" si="1"/>
        <v>0</v>
      </c>
      <c r="Q137" s="143">
        <v>0</v>
      </c>
      <c r="R137" s="143">
        <f t="shared" si="2"/>
        <v>0</v>
      </c>
      <c r="S137" s="143">
        <v>0</v>
      </c>
      <c r="T137" s="14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224</v>
      </c>
      <c r="AT137" s="145" t="s">
        <v>149</v>
      </c>
      <c r="AU137" s="145" t="s">
        <v>78</v>
      </c>
      <c r="AY137" s="17" t="s">
        <v>147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7" t="s">
        <v>78</v>
      </c>
      <c r="BK137" s="146">
        <f t="shared" si="9"/>
        <v>0</v>
      </c>
      <c r="BL137" s="17" t="s">
        <v>224</v>
      </c>
      <c r="BM137" s="145" t="s">
        <v>271</v>
      </c>
    </row>
    <row r="138" spans="1:65" s="2" customFormat="1" ht="14.45" customHeight="1">
      <c r="A138" s="26"/>
      <c r="B138" s="134"/>
      <c r="C138" s="135" t="s">
        <v>216</v>
      </c>
      <c r="D138" s="135" t="s">
        <v>149</v>
      </c>
      <c r="E138" s="136" t="s">
        <v>1102</v>
      </c>
      <c r="F138" s="137" t="s">
        <v>1103</v>
      </c>
      <c r="G138" s="138" t="s">
        <v>379</v>
      </c>
      <c r="H138" s="189">
        <v>10</v>
      </c>
      <c r="I138" s="139">
        <v>0</v>
      </c>
      <c r="J138" s="139">
        <f t="shared" si="0"/>
        <v>0</v>
      </c>
      <c r="K138" s="140"/>
      <c r="L138" s="27"/>
      <c r="M138" s="141" t="s">
        <v>1</v>
      </c>
      <c r="N138" s="142" t="s">
        <v>36</v>
      </c>
      <c r="O138" s="143">
        <v>0</v>
      </c>
      <c r="P138" s="143">
        <f t="shared" si="1"/>
        <v>0</v>
      </c>
      <c r="Q138" s="143">
        <v>0</v>
      </c>
      <c r="R138" s="143">
        <f t="shared" si="2"/>
        <v>0</v>
      </c>
      <c r="S138" s="143">
        <v>0</v>
      </c>
      <c r="T138" s="14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5" t="s">
        <v>224</v>
      </c>
      <c r="AT138" s="145" t="s">
        <v>149</v>
      </c>
      <c r="AU138" s="145" t="s">
        <v>78</v>
      </c>
      <c r="AY138" s="17" t="s">
        <v>147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7" t="s">
        <v>78</v>
      </c>
      <c r="BK138" s="146">
        <f t="shared" si="9"/>
        <v>0</v>
      </c>
      <c r="BL138" s="17" t="s">
        <v>224</v>
      </c>
      <c r="BM138" s="145" t="s">
        <v>280</v>
      </c>
    </row>
    <row r="139" spans="1:65" s="2" customFormat="1" ht="14.45" customHeight="1">
      <c r="A139" s="26"/>
      <c r="B139" s="134"/>
      <c r="C139" s="135" t="s">
        <v>8</v>
      </c>
      <c r="D139" s="135" t="s">
        <v>149</v>
      </c>
      <c r="E139" s="136" t="s">
        <v>1104</v>
      </c>
      <c r="F139" s="137" t="s">
        <v>1105</v>
      </c>
      <c r="G139" s="138" t="s">
        <v>1106</v>
      </c>
      <c r="H139" s="189">
        <v>1</v>
      </c>
      <c r="I139" s="139">
        <v>0</v>
      </c>
      <c r="J139" s="139">
        <f t="shared" si="0"/>
        <v>0</v>
      </c>
      <c r="K139" s="140"/>
      <c r="L139" s="27"/>
      <c r="M139" s="141" t="s">
        <v>1</v>
      </c>
      <c r="N139" s="142" t="s">
        <v>36</v>
      </c>
      <c r="O139" s="143">
        <v>0</v>
      </c>
      <c r="P139" s="143">
        <f t="shared" si="1"/>
        <v>0</v>
      </c>
      <c r="Q139" s="143">
        <v>0</v>
      </c>
      <c r="R139" s="143">
        <f t="shared" si="2"/>
        <v>0</v>
      </c>
      <c r="S139" s="143">
        <v>0</v>
      </c>
      <c r="T139" s="14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224</v>
      </c>
      <c r="AT139" s="145" t="s">
        <v>149</v>
      </c>
      <c r="AU139" s="145" t="s">
        <v>78</v>
      </c>
      <c r="AY139" s="17" t="s">
        <v>147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7" t="s">
        <v>78</v>
      </c>
      <c r="BK139" s="146">
        <f t="shared" si="9"/>
        <v>0</v>
      </c>
      <c r="BL139" s="17" t="s">
        <v>224</v>
      </c>
      <c r="BM139" s="145" t="s">
        <v>289</v>
      </c>
    </row>
    <row r="140" spans="2:63" s="12" customFormat="1" ht="25.9" customHeight="1">
      <c r="B140" s="122"/>
      <c r="D140" s="123" t="s">
        <v>70</v>
      </c>
      <c r="E140" s="124" t="s">
        <v>1107</v>
      </c>
      <c r="F140" s="124" t="s">
        <v>1108</v>
      </c>
      <c r="H140" s="191"/>
      <c r="J140" s="125">
        <f>BK140</f>
        <v>0</v>
      </c>
      <c r="L140" s="122"/>
      <c r="M140" s="126"/>
      <c r="N140" s="127"/>
      <c r="O140" s="127"/>
      <c r="P140" s="128">
        <f>SUM(P141:P159)</f>
        <v>0</v>
      </c>
      <c r="Q140" s="127"/>
      <c r="R140" s="128">
        <f>SUM(R141:R159)</f>
        <v>0</v>
      </c>
      <c r="S140" s="127"/>
      <c r="T140" s="129">
        <f>SUM(T141:T159)</f>
        <v>0</v>
      </c>
      <c r="AR140" s="123" t="s">
        <v>78</v>
      </c>
      <c r="AT140" s="130" t="s">
        <v>70</v>
      </c>
      <c r="AU140" s="130" t="s">
        <v>71</v>
      </c>
      <c r="AY140" s="123" t="s">
        <v>147</v>
      </c>
      <c r="BK140" s="131">
        <f>SUM(BK141:BK159)</f>
        <v>0</v>
      </c>
    </row>
    <row r="141" spans="1:65" s="2" customFormat="1" ht="14.45" customHeight="1">
      <c r="A141" s="26"/>
      <c r="B141" s="134"/>
      <c r="C141" s="135" t="s">
        <v>224</v>
      </c>
      <c r="D141" s="135" t="s">
        <v>149</v>
      </c>
      <c r="E141" s="136" t="s">
        <v>1109</v>
      </c>
      <c r="F141" s="137" t="s">
        <v>1110</v>
      </c>
      <c r="G141" s="138" t="s">
        <v>379</v>
      </c>
      <c r="H141" s="189">
        <v>30</v>
      </c>
      <c r="I141" s="139">
        <v>0</v>
      </c>
      <c r="J141" s="139">
        <f aca="true" t="shared" si="10" ref="J141:J159">ROUND(I141*H141,2)</f>
        <v>0</v>
      </c>
      <c r="K141" s="140"/>
      <c r="L141" s="27"/>
      <c r="M141" s="141" t="s">
        <v>1</v>
      </c>
      <c r="N141" s="142" t="s">
        <v>36</v>
      </c>
      <c r="O141" s="143">
        <v>0</v>
      </c>
      <c r="P141" s="143">
        <f aca="true" t="shared" si="11" ref="P141:P159">O141*H141</f>
        <v>0</v>
      </c>
      <c r="Q141" s="143">
        <v>0</v>
      </c>
      <c r="R141" s="143">
        <f aca="true" t="shared" si="12" ref="R141:R159">Q141*H141</f>
        <v>0</v>
      </c>
      <c r="S141" s="143">
        <v>0</v>
      </c>
      <c r="T141" s="144">
        <f aca="true" t="shared" si="13" ref="T141:T159"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5" t="s">
        <v>153</v>
      </c>
      <c r="AT141" s="145" t="s">
        <v>149</v>
      </c>
      <c r="AU141" s="145" t="s">
        <v>78</v>
      </c>
      <c r="AY141" s="17" t="s">
        <v>147</v>
      </c>
      <c r="BE141" s="146">
        <f aca="true" t="shared" si="14" ref="BE141:BE159">IF(N141="základní",J141,0)</f>
        <v>0</v>
      </c>
      <c r="BF141" s="146">
        <f aca="true" t="shared" si="15" ref="BF141:BF159">IF(N141="snížená",J141,0)</f>
        <v>0</v>
      </c>
      <c r="BG141" s="146">
        <f aca="true" t="shared" si="16" ref="BG141:BG159">IF(N141="zákl. přenesená",J141,0)</f>
        <v>0</v>
      </c>
      <c r="BH141" s="146">
        <f aca="true" t="shared" si="17" ref="BH141:BH159">IF(N141="sníž. přenesená",J141,0)</f>
        <v>0</v>
      </c>
      <c r="BI141" s="146">
        <f aca="true" t="shared" si="18" ref="BI141:BI159">IF(N141="nulová",J141,0)</f>
        <v>0</v>
      </c>
      <c r="BJ141" s="17" t="s">
        <v>78</v>
      </c>
      <c r="BK141" s="146">
        <f aca="true" t="shared" si="19" ref="BK141:BK159">ROUND(I141*H141,2)</f>
        <v>0</v>
      </c>
      <c r="BL141" s="17" t="s">
        <v>153</v>
      </c>
      <c r="BM141" s="145" t="s">
        <v>297</v>
      </c>
    </row>
    <row r="142" spans="1:65" s="2" customFormat="1" ht="14.45" customHeight="1">
      <c r="A142" s="26"/>
      <c r="B142" s="134"/>
      <c r="C142" s="135" t="s">
        <v>229</v>
      </c>
      <c r="D142" s="135" t="s">
        <v>149</v>
      </c>
      <c r="E142" s="136" t="s">
        <v>1111</v>
      </c>
      <c r="F142" s="137" t="s">
        <v>1112</v>
      </c>
      <c r="G142" s="138" t="s">
        <v>379</v>
      </c>
      <c r="H142" s="189">
        <v>33</v>
      </c>
      <c r="I142" s="139">
        <v>0</v>
      </c>
      <c r="J142" s="139">
        <f t="shared" si="10"/>
        <v>0</v>
      </c>
      <c r="K142" s="140"/>
      <c r="L142" s="27"/>
      <c r="M142" s="141" t="s">
        <v>1</v>
      </c>
      <c r="N142" s="142" t="s">
        <v>36</v>
      </c>
      <c r="O142" s="143">
        <v>0</v>
      </c>
      <c r="P142" s="143">
        <f t="shared" si="11"/>
        <v>0</v>
      </c>
      <c r="Q142" s="143">
        <v>0</v>
      </c>
      <c r="R142" s="143">
        <f t="shared" si="12"/>
        <v>0</v>
      </c>
      <c r="S142" s="143">
        <v>0</v>
      </c>
      <c r="T142" s="144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5" t="s">
        <v>153</v>
      </c>
      <c r="AT142" s="145" t="s">
        <v>149</v>
      </c>
      <c r="AU142" s="145" t="s">
        <v>78</v>
      </c>
      <c r="AY142" s="17" t="s">
        <v>147</v>
      </c>
      <c r="BE142" s="146">
        <f t="shared" si="14"/>
        <v>0</v>
      </c>
      <c r="BF142" s="146">
        <f t="shared" si="15"/>
        <v>0</v>
      </c>
      <c r="BG142" s="146">
        <f t="shared" si="16"/>
        <v>0</v>
      </c>
      <c r="BH142" s="146">
        <f t="shared" si="17"/>
        <v>0</v>
      </c>
      <c r="BI142" s="146">
        <f t="shared" si="18"/>
        <v>0</v>
      </c>
      <c r="BJ142" s="17" t="s">
        <v>78</v>
      </c>
      <c r="BK142" s="146">
        <f t="shared" si="19"/>
        <v>0</v>
      </c>
      <c r="BL142" s="17" t="s">
        <v>153</v>
      </c>
      <c r="BM142" s="145" t="s">
        <v>307</v>
      </c>
    </row>
    <row r="143" spans="1:65" s="2" customFormat="1" ht="14.45" customHeight="1">
      <c r="A143" s="26"/>
      <c r="B143" s="134"/>
      <c r="C143" s="135" t="s">
        <v>233</v>
      </c>
      <c r="D143" s="135" t="s">
        <v>149</v>
      </c>
      <c r="E143" s="136" t="s">
        <v>1113</v>
      </c>
      <c r="F143" s="137" t="s">
        <v>1114</v>
      </c>
      <c r="G143" s="138" t="s">
        <v>379</v>
      </c>
      <c r="H143" s="189">
        <v>38</v>
      </c>
      <c r="I143" s="139">
        <v>0</v>
      </c>
      <c r="J143" s="139">
        <f t="shared" si="10"/>
        <v>0</v>
      </c>
      <c r="K143" s="140"/>
      <c r="L143" s="27"/>
      <c r="M143" s="141" t="s">
        <v>1</v>
      </c>
      <c r="N143" s="142" t="s">
        <v>36</v>
      </c>
      <c r="O143" s="143">
        <v>0</v>
      </c>
      <c r="P143" s="143">
        <f t="shared" si="11"/>
        <v>0</v>
      </c>
      <c r="Q143" s="143">
        <v>0</v>
      </c>
      <c r="R143" s="143">
        <f t="shared" si="12"/>
        <v>0</v>
      </c>
      <c r="S143" s="143">
        <v>0</v>
      </c>
      <c r="T143" s="144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5" t="s">
        <v>153</v>
      </c>
      <c r="AT143" s="145" t="s">
        <v>149</v>
      </c>
      <c r="AU143" s="145" t="s">
        <v>78</v>
      </c>
      <c r="AY143" s="17" t="s">
        <v>147</v>
      </c>
      <c r="BE143" s="146">
        <f t="shared" si="14"/>
        <v>0</v>
      </c>
      <c r="BF143" s="146">
        <f t="shared" si="15"/>
        <v>0</v>
      </c>
      <c r="BG143" s="146">
        <f t="shared" si="16"/>
        <v>0</v>
      </c>
      <c r="BH143" s="146">
        <f t="shared" si="17"/>
        <v>0</v>
      </c>
      <c r="BI143" s="146">
        <f t="shared" si="18"/>
        <v>0</v>
      </c>
      <c r="BJ143" s="17" t="s">
        <v>78</v>
      </c>
      <c r="BK143" s="146">
        <f t="shared" si="19"/>
        <v>0</v>
      </c>
      <c r="BL143" s="17" t="s">
        <v>153</v>
      </c>
      <c r="BM143" s="145" t="s">
        <v>318</v>
      </c>
    </row>
    <row r="144" spans="1:65" s="2" customFormat="1" ht="14.45" customHeight="1">
      <c r="A144" s="26"/>
      <c r="B144" s="134"/>
      <c r="C144" s="135" t="s">
        <v>239</v>
      </c>
      <c r="D144" s="135" t="s">
        <v>149</v>
      </c>
      <c r="E144" s="136" t="s">
        <v>1115</v>
      </c>
      <c r="F144" s="137" t="s">
        <v>1116</v>
      </c>
      <c r="G144" s="138" t="s">
        <v>379</v>
      </c>
      <c r="H144" s="189">
        <v>3</v>
      </c>
      <c r="I144" s="139">
        <v>0</v>
      </c>
      <c r="J144" s="139">
        <f t="shared" si="10"/>
        <v>0</v>
      </c>
      <c r="K144" s="140"/>
      <c r="L144" s="27"/>
      <c r="M144" s="141" t="s">
        <v>1</v>
      </c>
      <c r="N144" s="142" t="s">
        <v>36</v>
      </c>
      <c r="O144" s="143">
        <v>0</v>
      </c>
      <c r="P144" s="143">
        <f t="shared" si="11"/>
        <v>0</v>
      </c>
      <c r="Q144" s="143">
        <v>0</v>
      </c>
      <c r="R144" s="143">
        <f t="shared" si="12"/>
        <v>0</v>
      </c>
      <c r="S144" s="143">
        <v>0</v>
      </c>
      <c r="T144" s="144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5" t="s">
        <v>153</v>
      </c>
      <c r="AT144" s="145" t="s">
        <v>149</v>
      </c>
      <c r="AU144" s="145" t="s">
        <v>78</v>
      </c>
      <c r="AY144" s="17" t="s">
        <v>147</v>
      </c>
      <c r="BE144" s="146">
        <f t="shared" si="14"/>
        <v>0</v>
      </c>
      <c r="BF144" s="146">
        <f t="shared" si="15"/>
        <v>0</v>
      </c>
      <c r="BG144" s="146">
        <f t="shared" si="16"/>
        <v>0</v>
      </c>
      <c r="BH144" s="146">
        <f t="shared" si="17"/>
        <v>0</v>
      </c>
      <c r="BI144" s="146">
        <f t="shared" si="18"/>
        <v>0</v>
      </c>
      <c r="BJ144" s="17" t="s">
        <v>78</v>
      </c>
      <c r="BK144" s="146">
        <f t="shared" si="19"/>
        <v>0</v>
      </c>
      <c r="BL144" s="17" t="s">
        <v>153</v>
      </c>
      <c r="BM144" s="145" t="s">
        <v>329</v>
      </c>
    </row>
    <row r="145" spans="1:65" s="2" customFormat="1" ht="14.45" customHeight="1">
      <c r="A145" s="26"/>
      <c r="B145" s="134"/>
      <c r="C145" s="135" t="s">
        <v>244</v>
      </c>
      <c r="D145" s="135" t="s">
        <v>149</v>
      </c>
      <c r="E145" s="136" t="s">
        <v>1117</v>
      </c>
      <c r="F145" s="137" t="s">
        <v>1118</v>
      </c>
      <c r="G145" s="138" t="s">
        <v>379</v>
      </c>
      <c r="H145" s="189">
        <v>23</v>
      </c>
      <c r="I145" s="139">
        <v>0</v>
      </c>
      <c r="J145" s="139">
        <f t="shared" si="10"/>
        <v>0</v>
      </c>
      <c r="K145" s="140"/>
      <c r="L145" s="27"/>
      <c r="M145" s="141" t="s">
        <v>1</v>
      </c>
      <c r="N145" s="142" t="s">
        <v>36</v>
      </c>
      <c r="O145" s="143">
        <v>0</v>
      </c>
      <c r="P145" s="143">
        <f t="shared" si="11"/>
        <v>0</v>
      </c>
      <c r="Q145" s="143">
        <v>0</v>
      </c>
      <c r="R145" s="143">
        <f t="shared" si="12"/>
        <v>0</v>
      </c>
      <c r="S145" s="143">
        <v>0</v>
      </c>
      <c r="T145" s="144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5" t="s">
        <v>153</v>
      </c>
      <c r="AT145" s="145" t="s">
        <v>149</v>
      </c>
      <c r="AU145" s="145" t="s">
        <v>78</v>
      </c>
      <c r="AY145" s="17" t="s">
        <v>147</v>
      </c>
      <c r="BE145" s="146">
        <f t="shared" si="14"/>
        <v>0</v>
      </c>
      <c r="BF145" s="146">
        <f t="shared" si="15"/>
        <v>0</v>
      </c>
      <c r="BG145" s="146">
        <f t="shared" si="16"/>
        <v>0</v>
      </c>
      <c r="BH145" s="146">
        <f t="shared" si="17"/>
        <v>0</v>
      </c>
      <c r="BI145" s="146">
        <f t="shared" si="18"/>
        <v>0</v>
      </c>
      <c r="BJ145" s="17" t="s">
        <v>78</v>
      </c>
      <c r="BK145" s="146">
        <f t="shared" si="19"/>
        <v>0</v>
      </c>
      <c r="BL145" s="17" t="s">
        <v>153</v>
      </c>
      <c r="BM145" s="145" t="s">
        <v>340</v>
      </c>
    </row>
    <row r="146" spans="1:65" s="2" customFormat="1" ht="14.45" customHeight="1">
      <c r="A146" s="26"/>
      <c r="B146" s="134"/>
      <c r="C146" s="135" t="s">
        <v>7</v>
      </c>
      <c r="D146" s="135" t="s">
        <v>149</v>
      </c>
      <c r="E146" s="136" t="s">
        <v>1119</v>
      </c>
      <c r="F146" s="137" t="s">
        <v>1120</v>
      </c>
      <c r="G146" s="138" t="s">
        <v>379</v>
      </c>
      <c r="H146" s="189">
        <v>33</v>
      </c>
      <c r="I146" s="139">
        <v>0</v>
      </c>
      <c r="J146" s="139">
        <f t="shared" si="10"/>
        <v>0</v>
      </c>
      <c r="K146" s="140"/>
      <c r="L146" s="27"/>
      <c r="M146" s="141" t="s">
        <v>1</v>
      </c>
      <c r="N146" s="142" t="s">
        <v>36</v>
      </c>
      <c r="O146" s="143">
        <v>0</v>
      </c>
      <c r="P146" s="143">
        <f t="shared" si="11"/>
        <v>0</v>
      </c>
      <c r="Q146" s="143">
        <v>0</v>
      </c>
      <c r="R146" s="143">
        <f t="shared" si="12"/>
        <v>0</v>
      </c>
      <c r="S146" s="143">
        <v>0</v>
      </c>
      <c r="T146" s="144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5" t="s">
        <v>153</v>
      </c>
      <c r="AT146" s="145" t="s">
        <v>149</v>
      </c>
      <c r="AU146" s="145" t="s">
        <v>78</v>
      </c>
      <c r="AY146" s="17" t="s">
        <v>147</v>
      </c>
      <c r="BE146" s="146">
        <f t="shared" si="14"/>
        <v>0</v>
      </c>
      <c r="BF146" s="146">
        <f t="shared" si="15"/>
        <v>0</v>
      </c>
      <c r="BG146" s="146">
        <f t="shared" si="16"/>
        <v>0</v>
      </c>
      <c r="BH146" s="146">
        <f t="shared" si="17"/>
        <v>0</v>
      </c>
      <c r="BI146" s="146">
        <f t="shared" si="18"/>
        <v>0</v>
      </c>
      <c r="BJ146" s="17" t="s">
        <v>78</v>
      </c>
      <c r="BK146" s="146">
        <f t="shared" si="19"/>
        <v>0</v>
      </c>
      <c r="BL146" s="17" t="s">
        <v>153</v>
      </c>
      <c r="BM146" s="145" t="s">
        <v>350</v>
      </c>
    </row>
    <row r="147" spans="1:65" s="2" customFormat="1" ht="14.45" customHeight="1">
      <c r="A147" s="26"/>
      <c r="B147" s="134"/>
      <c r="C147" s="135" t="s">
        <v>253</v>
      </c>
      <c r="D147" s="135" t="s">
        <v>149</v>
      </c>
      <c r="E147" s="136" t="s">
        <v>1121</v>
      </c>
      <c r="F147" s="137" t="s">
        <v>1122</v>
      </c>
      <c r="G147" s="138" t="s">
        <v>379</v>
      </c>
      <c r="H147" s="189">
        <v>38</v>
      </c>
      <c r="I147" s="139">
        <v>0</v>
      </c>
      <c r="J147" s="139">
        <f t="shared" si="10"/>
        <v>0</v>
      </c>
      <c r="K147" s="140"/>
      <c r="L147" s="27"/>
      <c r="M147" s="141" t="s">
        <v>1</v>
      </c>
      <c r="N147" s="142" t="s">
        <v>36</v>
      </c>
      <c r="O147" s="143">
        <v>0</v>
      </c>
      <c r="P147" s="143">
        <f t="shared" si="11"/>
        <v>0</v>
      </c>
      <c r="Q147" s="143">
        <v>0</v>
      </c>
      <c r="R147" s="143">
        <f t="shared" si="12"/>
        <v>0</v>
      </c>
      <c r="S147" s="143">
        <v>0</v>
      </c>
      <c r="T147" s="144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5" t="s">
        <v>153</v>
      </c>
      <c r="AT147" s="145" t="s">
        <v>149</v>
      </c>
      <c r="AU147" s="145" t="s">
        <v>78</v>
      </c>
      <c r="AY147" s="17" t="s">
        <v>147</v>
      </c>
      <c r="BE147" s="146">
        <f t="shared" si="14"/>
        <v>0</v>
      </c>
      <c r="BF147" s="146">
        <f t="shared" si="15"/>
        <v>0</v>
      </c>
      <c r="BG147" s="146">
        <f t="shared" si="16"/>
        <v>0</v>
      </c>
      <c r="BH147" s="146">
        <f t="shared" si="17"/>
        <v>0</v>
      </c>
      <c r="BI147" s="146">
        <f t="shared" si="18"/>
        <v>0</v>
      </c>
      <c r="BJ147" s="17" t="s">
        <v>78</v>
      </c>
      <c r="BK147" s="146">
        <f t="shared" si="19"/>
        <v>0</v>
      </c>
      <c r="BL147" s="17" t="s">
        <v>153</v>
      </c>
      <c r="BM147" s="145" t="s">
        <v>360</v>
      </c>
    </row>
    <row r="148" spans="1:65" s="2" customFormat="1" ht="14.45" customHeight="1">
      <c r="A148" s="26"/>
      <c r="B148" s="134"/>
      <c r="C148" s="135" t="s">
        <v>258</v>
      </c>
      <c r="D148" s="135" t="s">
        <v>149</v>
      </c>
      <c r="E148" s="136" t="s">
        <v>1123</v>
      </c>
      <c r="F148" s="137" t="s">
        <v>1124</v>
      </c>
      <c r="G148" s="138" t="s">
        <v>379</v>
      </c>
      <c r="H148" s="189">
        <v>3</v>
      </c>
      <c r="I148" s="139">
        <v>0</v>
      </c>
      <c r="J148" s="139">
        <f t="shared" si="10"/>
        <v>0</v>
      </c>
      <c r="K148" s="140"/>
      <c r="L148" s="27"/>
      <c r="M148" s="141" t="s">
        <v>1</v>
      </c>
      <c r="N148" s="142" t="s">
        <v>36</v>
      </c>
      <c r="O148" s="143">
        <v>0</v>
      </c>
      <c r="P148" s="143">
        <f t="shared" si="11"/>
        <v>0</v>
      </c>
      <c r="Q148" s="143">
        <v>0</v>
      </c>
      <c r="R148" s="143">
        <f t="shared" si="12"/>
        <v>0</v>
      </c>
      <c r="S148" s="143">
        <v>0</v>
      </c>
      <c r="T148" s="144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5" t="s">
        <v>153</v>
      </c>
      <c r="AT148" s="145" t="s">
        <v>149</v>
      </c>
      <c r="AU148" s="145" t="s">
        <v>78</v>
      </c>
      <c r="AY148" s="17" t="s">
        <v>147</v>
      </c>
      <c r="BE148" s="146">
        <f t="shared" si="14"/>
        <v>0</v>
      </c>
      <c r="BF148" s="146">
        <f t="shared" si="15"/>
        <v>0</v>
      </c>
      <c r="BG148" s="146">
        <f t="shared" si="16"/>
        <v>0</v>
      </c>
      <c r="BH148" s="146">
        <f t="shared" si="17"/>
        <v>0</v>
      </c>
      <c r="BI148" s="146">
        <f t="shared" si="18"/>
        <v>0</v>
      </c>
      <c r="BJ148" s="17" t="s">
        <v>78</v>
      </c>
      <c r="BK148" s="146">
        <f t="shared" si="19"/>
        <v>0</v>
      </c>
      <c r="BL148" s="17" t="s">
        <v>153</v>
      </c>
      <c r="BM148" s="145" t="s">
        <v>370</v>
      </c>
    </row>
    <row r="149" spans="1:65" s="2" customFormat="1" ht="14.45" customHeight="1">
      <c r="A149" s="26"/>
      <c r="B149" s="134"/>
      <c r="C149" s="135" t="s">
        <v>262</v>
      </c>
      <c r="D149" s="135" t="s">
        <v>149</v>
      </c>
      <c r="E149" s="136" t="s">
        <v>1125</v>
      </c>
      <c r="F149" s="137" t="s">
        <v>1126</v>
      </c>
      <c r="G149" s="138" t="s">
        <v>269</v>
      </c>
      <c r="H149" s="189">
        <v>4</v>
      </c>
      <c r="I149" s="139">
        <v>0</v>
      </c>
      <c r="J149" s="139">
        <f t="shared" si="10"/>
        <v>0</v>
      </c>
      <c r="K149" s="140"/>
      <c r="L149" s="27"/>
      <c r="M149" s="141" t="s">
        <v>1</v>
      </c>
      <c r="N149" s="142" t="s">
        <v>36</v>
      </c>
      <c r="O149" s="143">
        <v>0</v>
      </c>
      <c r="P149" s="143">
        <f t="shared" si="11"/>
        <v>0</v>
      </c>
      <c r="Q149" s="143">
        <v>0</v>
      </c>
      <c r="R149" s="143">
        <f t="shared" si="12"/>
        <v>0</v>
      </c>
      <c r="S149" s="143">
        <v>0</v>
      </c>
      <c r="T149" s="144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5" t="s">
        <v>153</v>
      </c>
      <c r="AT149" s="145" t="s">
        <v>149</v>
      </c>
      <c r="AU149" s="145" t="s">
        <v>78</v>
      </c>
      <c r="AY149" s="17" t="s">
        <v>147</v>
      </c>
      <c r="BE149" s="146">
        <f t="shared" si="14"/>
        <v>0</v>
      </c>
      <c r="BF149" s="146">
        <f t="shared" si="15"/>
        <v>0</v>
      </c>
      <c r="BG149" s="146">
        <f t="shared" si="16"/>
        <v>0</v>
      </c>
      <c r="BH149" s="146">
        <f t="shared" si="17"/>
        <v>0</v>
      </c>
      <c r="BI149" s="146">
        <f t="shared" si="18"/>
        <v>0</v>
      </c>
      <c r="BJ149" s="17" t="s">
        <v>78</v>
      </c>
      <c r="BK149" s="146">
        <f t="shared" si="19"/>
        <v>0</v>
      </c>
      <c r="BL149" s="17" t="s">
        <v>153</v>
      </c>
      <c r="BM149" s="145" t="s">
        <v>381</v>
      </c>
    </row>
    <row r="150" spans="1:65" s="2" customFormat="1" ht="14.45" customHeight="1">
      <c r="A150" s="26"/>
      <c r="B150" s="134"/>
      <c r="C150" s="135" t="s">
        <v>266</v>
      </c>
      <c r="D150" s="135" t="s">
        <v>149</v>
      </c>
      <c r="E150" s="136" t="s">
        <v>1127</v>
      </c>
      <c r="F150" s="137" t="s">
        <v>1128</v>
      </c>
      <c r="G150" s="138" t="s">
        <v>269</v>
      </c>
      <c r="H150" s="189">
        <v>11</v>
      </c>
      <c r="I150" s="139">
        <v>0</v>
      </c>
      <c r="J150" s="139">
        <f t="shared" si="10"/>
        <v>0</v>
      </c>
      <c r="K150" s="140"/>
      <c r="L150" s="27"/>
      <c r="M150" s="141" t="s">
        <v>1</v>
      </c>
      <c r="N150" s="142" t="s">
        <v>36</v>
      </c>
      <c r="O150" s="143">
        <v>0</v>
      </c>
      <c r="P150" s="143">
        <f t="shared" si="11"/>
        <v>0</v>
      </c>
      <c r="Q150" s="143">
        <v>0</v>
      </c>
      <c r="R150" s="143">
        <f t="shared" si="12"/>
        <v>0</v>
      </c>
      <c r="S150" s="143">
        <v>0</v>
      </c>
      <c r="T150" s="144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5" t="s">
        <v>153</v>
      </c>
      <c r="AT150" s="145" t="s">
        <v>149</v>
      </c>
      <c r="AU150" s="145" t="s">
        <v>78</v>
      </c>
      <c r="AY150" s="17" t="s">
        <v>147</v>
      </c>
      <c r="BE150" s="146">
        <f t="shared" si="14"/>
        <v>0</v>
      </c>
      <c r="BF150" s="146">
        <f t="shared" si="15"/>
        <v>0</v>
      </c>
      <c r="BG150" s="146">
        <f t="shared" si="16"/>
        <v>0</v>
      </c>
      <c r="BH150" s="146">
        <f t="shared" si="17"/>
        <v>0</v>
      </c>
      <c r="BI150" s="146">
        <f t="shared" si="18"/>
        <v>0</v>
      </c>
      <c r="BJ150" s="17" t="s">
        <v>78</v>
      </c>
      <c r="BK150" s="146">
        <f t="shared" si="19"/>
        <v>0</v>
      </c>
      <c r="BL150" s="17" t="s">
        <v>153</v>
      </c>
      <c r="BM150" s="145" t="s">
        <v>391</v>
      </c>
    </row>
    <row r="151" spans="1:65" s="2" customFormat="1" ht="14.45" customHeight="1">
      <c r="A151" s="26"/>
      <c r="B151" s="134"/>
      <c r="C151" s="135" t="s">
        <v>271</v>
      </c>
      <c r="D151" s="135" t="s">
        <v>149</v>
      </c>
      <c r="E151" s="136" t="s">
        <v>1129</v>
      </c>
      <c r="F151" s="137" t="s">
        <v>1130</v>
      </c>
      <c r="G151" s="138" t="s">
        <v>269</v>
      </c>
      <c r="H151" s="189">
        <v>1</v>
      </c>
      <c r="I151" s="139">
        <v>0</v>
      </c>
      <c r="J151" s="139">
        <f t="shared" si="10"/>
        <v>0</v>
      </c>
      <c r="K151" s="140"/>
      <c r="L151" s="27"/>
      <c r="M151" s="141" t="s">
        <v>1</v>
      </c>
      <c r="N151" s="142" t="s">
        <v>36</v>
      </c>
      <c r="O151" s="143">
        <v>0</v>
      </c>
      <c r="P151" s="143">
        <f t="shared" si="11"/>
        <v>0</v>
      </c>
      <c r="Q151" s="143">
        <v>0</v>
      </c>
      <c r="R151" s="143">
        <f t="shared" si="12"/>
        <v>0</v>
      </c>
      <c r="S151" s="143">
        <v>0</v>
      </c>
      <c r="T151" s="144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5" t="s">
        <v>153</v>
      </c>
      <c r="AT151" s="145" t="s">
        <v>149</v>
      </c>
      <c r="AU151" s="145" t="s">
        <v>78</v>
      </c>
      <c r="AY151" s="17" t="s">
        <v>147</v>
      </c>
      <c r="BE151" s="146">
        <f t="shared" si="14"/>
        <v>0</v>
      </c>
      <c r="BF151" s="146">
        <f t="shared" si="15"/>
        <v>0</v>
      </c>
      <c r="BG151" s="146">
        <f t="shared" si="16"/>
        <v>0</v>
      </c>
      <c r="BH151" s="146">
        <f t="shared" si="17"/>
        <v>0</v>
      </c>
      <c r="BI151" s="146">
        <f t="shared" si="18"/>
        <v>0</v>
      </c>
      <c r="BJ151" s="17" t="s">
        <v>78</v>
      </c>
      <c r="BK151" s="146">
        <f t="shared" si="19"/>
        <v>0</v>
      </c>
      <c r="BL151" s="17" t="s">
        <v>153</v>
      </c>
      <c r="BM151" s="145" t="s">
        <v>399</v>
      </c>
    </row>
    <row r="152" spans="1:65" s="2" customFormat="1" ht="14.45" customHeight="1">
      <c r="A152" s="26"/>
      <c r="B152" s="134"/>
      <c r="C152" s="135" t="s">
        <v>275</v>
      </c>
      <c r="D152" s="135" t="s">
        <v>149</v>
      </c>
      <c r="E152" s="136" t="s">
        <v>1131</v>
      </c>
      <c r="F152" s="137" t="s">
        <v>1132</v>
      </c>
      <c r="G152" s="138" t="s">
        <v>269</v>
      </c>
      <c r="H152" s="189">
        <v>3</v>
      </c>
      <c r="I152" s="139">
        <v>0</v>
      </c>
      <c r="J152" s="139">
        <f t="shared" si="10"/>
        <v>0</v>
      </c>
      <c r="K152" s="140"/>
      <c r="L152" s="27"/>
      <c r="M152" s="141" t="s">
        <v>1</v>
      </c>
      <c r="N152" s="142" t="s">
        <v>36</v>
      </c>
      <c r="O152" s="143">
        <v>0</v>
      </c>
      <c r="P152" s="143">
        <f t="shared" si="11"/>
        <v>0</v>
      </c>
      <c r="Q152" s="143">
        <v>0</v>
      </c>
      <c r="R152" s="143">
        <f t="shared" si="12"/>
        <v>0</v>
      </c>
      <c r="S152" s="143">
        <v>0</v>
      </c>
      <c r="T152" s="14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5" t="s">
        <v>153</v>
      </c>
      <c r="AT152" s="145" t="s">
        <v>149</v>
      </c>
      <c r="AU152" s="145" t="s">
        <v>78</v>
      </c>
      <c r="AY152" s="17" t="s">
        <v>147</v>
      </c>
      <c r="BE152" s="146">
        <f t="shared" si="14"/>
        <v>0</v>
      </c>
      <c r="BF152" s="146">
        <f t="shared" si="15"/>
        <v>0</v>
      </c>
      <c r="BG152" s="146">
        <f t="shared" si="16"/>
        <v>0</v>
      </c>
      <c r="BH152" s="146">
        <f t="shared" si="17"/>
        <v>0</v>
      </c>
      <c r="BI152" s="146">
        <f t="shared" si="18"/>
        <v>0</v>
      </c>
      <c r="BJ152" s="17" t="s">
        <v>78</v>
      </c>
      <c r="BK152" s="146">
        <f t="shared" si="19"/>
        <v>0</v>
      </c>
      <c r="BL152" s="17" t="s">
        <v>153</v>
      </c>
      <c r="BM152" s="145" t="s">
        <v>409</v>
      </c>
    </row>
    <row r="153" spans="1:65" s="2" customFormat="1" ht="14.45" customHeight="1">
      <c r="A153" s="26"/>
      <c r="B153" s="134"/>
      <c r="C153" s="135" t="s">
        <v>280</v>
      </c>
      <c r="D153" s="135" t="s">
        <v>149</v>
      </c>
      <c r="E153" s="136" t="s">
        <v>1133</v>
      </c>
      <c r="F153" s="137" t="s">
        <v>1134</v>
      </c>
      <c r="G153" s="138" t="s">
        <v>314</v>
      </c>
      <c r="H153" s="189">
        <v>1</v>
      </c>
      <c r="I153" s="139">
        <v>0</v>
      </c>
      <c r="J153" s="139">
        <f t="shared" si="10"/>
        <v>0</v>
      </c>
      <c r="K153" s="140"/>
      <c r="L153" s="27"/>
      <c r="M153" s="141" t="s">
        <v>1</v>
      </c>
      <c r="N153" s="142" t="s">
        <v>36</v>
      </c>
      <c r="O153" s="143">
        <v>0</v>
      </c>
      <c r="P153" s="143">
        <f t="shared" si="11"/>
        <v>0</v>
      </c>
      <c r="Q153" s="143">
        <v>0</v>
      </c>
      <c r="R153" s="143">
        <f t="shared" si="12"/>
        <v>0</v>
      </c>
      <c r="S153" s="143">
        <v>0</v>
      </c>
      <c r="T153" s="14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5" t="s">
        <v>153</v>
      </c>
      <c r="AT153" s="145" t="s">
        <v>149</v>
      </c>
      <c r="AU153" s="145" t="s">
        <v>78</v>
      </c>
      <c r="AY153" s="17" t="s">
        <v>147</v>
      </c>
      <c r="BE153" s="146">
        <f t="shared" si="14"/>
        <v>0</v>
      </c>
      <c r="BF153" s="146">
        <f t="shared" si="15"/>
        <v>0</v>
      </c>
      <c r="BG153" s="146">
        <f t="shared" si="16"/>
        <v>0</v>
      </c>
      <c r="BH153" s="146">
        <f t="shared" si="17"/>
        <v>0</v>
      </c>
      <c r="BI153" s="146">
        <f t="shared" si="18"/>
        <v>0</v>
      </c>
      <c r="BJ153" s="17" t="s">
        <v>78</v>
      </c>
      <c r="BK153" s="146">
        <f t="shared" si="19"/>
        <v>0</v>
      </c>
      <c r="BL153" s="17" t="s">
        <v>153</v>
      </c>
      <c r="BM153" s="145" t="s">
        <v>417</v>
      </c>
    </row>
    <row r="154" spans="1:65" s="2" customFormat="1" ht="14.45" customHeight="1">
      <c r="A154" s="26"/>
      <c r="B154" s="134"/>
      <c r="C154" s="135" t="s">
        <v>284</v>
      </c>
      <c r="D154" s="135" t="s">
        <v>149</v>
      </c>
      <c r="E154" s="136" t="s">
        <v>1135</v>
      </c>
      <c r="F154" s="137" t="s">
        <v>1136</v>
      </c>
      <c r="G154" s="138" t="s">
        <v>314</v>
      </c>
      <c r="H154" s="189">
        <v>1</v>
      </c>
      <c r="I154" s="139">
        <v>0</v>
      </c>
      <c r="J154" s="139">
        <f t="shared" si="10"/>
        <v>0</v>
      </c>
      <c r="K154" s="140"/>
      <c r="L154" s="27"/>
      <c r="M154" s="141" t="s">
        <v>1</v>
      </c>
      <c r="N154" s="142" t="s">
        <v>36</v>
      </c>
      <c r="O154" s="143">
        <v>0</v>
      </c>
      <c r="P154" s="143">
        <f t="shared" si="11"/>
        <v>0</v>
      </c>
      <c r="Q154" s="143">
        <v>0</v>
      </c>
      <c r="R154" s="143">
        <f t="shared" si="12"/>
        <v>0</v>
      </c>
      <c r="S154" s="143">
        <v>0</v>
      </c>
      <c r="T154" s="144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5" t="s">
        <v>153</v>
      </c>
      <c r="AT154" s="145" t="s">
        <v>149</v>
      </c>
      <c r="AU154" s="145" t="s">
        <v>78</v>
      </c>
      <c r="AY154" s="17" t="s">
        <v>147</v>
      </c>
      <c r="BE154" s="146">
        <f t="shared" si="14"/>
        <v>0</v>
      </c>
      <c r="BF154" s="146">
        <f t="shared" si="15"/>
        <v>0</v>
      </c>
      <c r="BG154" s="146">
        <f t="shared" si="16"/>
        <v>0</v>
      </c>
      <c r="BH154" s="146">
        <f t="shared" si="17"/>
        <v>0</v>
      </c>
      <c r="BI154" s="146">
        <f t="shared" si="18"/>
        <v>0</v>
      </c>
      <c r="BJ154" s="17" t="s">
        <v>78</v>
      </c>
      <c r="BK154" s="146">
        <f t="shared" si="19"/>
        <v>0</v>
      </c>
      <c r="BL154" s="17" t="s">
        <v>153</v>
      </c>
      <c r="BM154" s="145" t="s">
        <v>428</v>
      </c>
    </row>
    <row r="155" spans="1:65" s="2" customFormat="1" ht="14.45" customHeight="1">
      <c r="A155" s="26"/>
      <c r="B155" s="134"/>
      <c r="C155" s="135" t="s">
        <v>289</v>
      </c>
      <c r="D155" s="135" t="s">
        <v>149</v>
      </c>
      <c r="E155" s="136" t="s">
        <v>1137</v>
      </c>
      <c r="F155" s="137" t="s">
        <v>1138</v>
      </c>
      <c r="G155" s="138" t="s">
        <v>269</v>
      </c>
      <c r="H155" s="189">
        <v>1</v>
      </c>
      <c r="I155" s="139">
        <v>0</v>
      </c>
      <c r="J155" s="139">
        <f t="shared" si="10"/>
        <v>0</v>
      </c>
      <c r="K155" s="140"/>
      <c r="L155" s="27"/>
      <c r="M155" s="141" t="s">
        <v>1</v>
      </c>
      <c r="N155" s="142" t="s">
        <v>36</v>
      </c>
      <c r="O155" s="143">
        <v>0</v>
      </c>
      <c r="P155" s="143">
        <f t="shared" si="11"/>
        <v>0</v>
      </c>
      <c r="Q155" s="143">
        <v>0</v>
      </c>
      <c r="R155" s="143">
        <f t="shared" si="12"/>
        <v>0</v>
      </c>
      <c r="S155" s="143">
        <v>0</v>
      </c>
      <c r="T155" s="144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5" t="s">
        <v>153</v>
      </c>
      <c r="AT155" s="145" t="s">
        <v>149</v>
      </c>
      <c r="AU155" s="145" t="s">
        <v>78</v>
      </c>
      <c r="AY155" s="17" t="s">
        <v>147</v>
      </c>
      <c r="BE155" s="146">
        <f t="shared" si="14"/>
        <v>0</v>
      </c>
      <c r="BF155" s="146">
        <f t="shared" si="15"/>
        <v>0</v>
      </c>
      <c r="BG155" s="146">
        <f t="shared" si="16"/>
        <v>0</v>
      </c>
      <c r="BH155" s="146">
        <f t="shared" si="17"/>
        <v>0</v>
      </c>
      <c r="BI155" s="146">
        <f t="shared" si="18"/>
        <v>0</v>
      </c>
      <c r="BJ155" s="17" t="s">
        <v>78</v>
      </c>
      <c r="BK155" s="146">
        <f t="shared" si="19"/>
        <v>0</v>
      </c>
      <c r="BL155" s="17" t="s">
        <v>153</v>
      </c>
      <c r="BM155" s="145" t="s">
        <v>440</v>
      </c>
    </row>
    <row r="156" spans="1:65" s="2" customFormat="1" ht="14.45" customHeight="1">
      <c r="A156" s="26"/>
      <c r="B156" s="134"/>
      <c r="C156" s="135" t="s">
        <v>293</v>
      </c>
      <c r="D156" s="135" t="s">
        <v>149</v>
      </c>
      <c r="E156" s="136" t="s">
        <v>1139</v>
      </c>
      <c r="F156" s="137" t="s">
        <v>1140</v>
      </c>
      <c r="G156" s="138" t="s">
        <v>379</v>
      </c>
      <c r="H156" s="189">
        <v>104</v>
      </c>
      <c r="I156" s="139">
        <v>0</v>
      </c>
      <c r="J156" s="139">
        <f t="shared" si="10"/>
        <v>0</v>
      </c>
      <c r="K156" s="140"/>
      <c r="L156" s="27"/>
      <c r="M156" s="141" t="s">
        <v>1</v>
      </c>
      <c r="N156" s="142" t="s">
        <v>36</v>
      </c>
      <c r="O156" s="143">
        <v>0</v>
      </c>
      <c r="P156" s="143">
        <f t="shared" si="11"/>
        <v>0</v>
      </c>
      <c r="Q156" s="143">
        <v>0</v>
      </c>
      <c r="R156" s="143">
        <f t="shared" si="12"/>
        <v>0</v>
      </c>
      <c r="S156" s="143">
        <v>0</v>
      </c>
      <c r="T156" s="144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5" t="s">
        <v>153</v>
      </c>
      <c r="AT156" s="145" t="s">
        <v>149</v>
      </c>
      <c r="AU156" s="145" t="s">
        <v>78</v>
      </c>
      <c r="AY156" s="17" t="s">
        <v>147</v>
      </c>
      <c r="BE156" s="146">
        <f t="shared" si="14"/>
        <v>0</v>
      </c>
      <c r="BF156" s="146">
        <f t="shared" si="15"/>
        <v>0</v>
      </c>
      <c r="BG156" s="146">
        <f t="shared" si="16"/>
        <v>0</v>
      </c>
      <c r="BH156" s="146">
        <f t="shared" si="17"/>
        <v>0</v>
      </c>
      <c r="BI156" s="146">
        <f t="shared" si="18"/>
        <v>0</v>
      </c>
      <c r="BJ156" s="17" t="s">
        <v>78</v>
      </c>
      <c r="BK156" s="146">
        <f t="shared" si="19"/>
        <v>0</v>
      </c>
      <c r="BL156" s="17" t="s">
        <v>153</v>
      </c>
      <c r="BM156" s="145" t="s">
        <v>451</v>
      </c>
    </row>
    <row r="157" spans="1:65" s="2" customFormat="1" ht="14.45" customHeight="1">
      <c r="A157" s="26"/>
      <c r="B157" s="134"/>
      <c r="C157" s="135" t="s">
        <v>297</v>
      </c>
      <c r="D157" s="135" t="s">
        <v>149</v>
      </c>
      <c r="E157" s="136" t="s">
        <v>1141</v>
      </c>
      <c r="F157" s="137" t="s">
        <v>1142</v>
      </c>
      <c r="G157" s="138" t="s">
        <v>379</v>
      </c>
      <c r="H157" s="189">
        <v>104</v>
      </c>
      <c r="I157" s="139">
        <v>0</v>
      </c>
      <c r="J157" s="139">
        <f t="shared" si="10"/>
        <v>0</v>
      </c>
      <c r="K157" s="140"/>
      <c r="L157" s="27"/>
      <c r="M157" s="141" t="s">
        <v>1</v>
      </c>
      <c r="N157" s="142" t="s">
        <v>36</v>
      </c>
      <c r="O157" s="143">
        <v>0</v>
      </c>
      <c r="P157" s="143">
        <f t="shared" si="11"/>
        <v>0</v>
      </c>
      <c r="Q157" s="143">
        <v>0</v>
      </c>
      <c r="R157" s="143">
        <f t="shared" si="12"/>
        <v>0</v>
      </c>
      <c r="S157" s="143">
        <v>0</v>
      </c>
      <c r="T157" s="144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5" t="s">
        <v>153</v>
      </c>
      <c r="AT157" s="145" t="s">
        <v>149</v>
      </c>
      <c r="AU157" s="145" t="s">
        <v>78</v>
      </c>
      <c r="AY157" s="17" t="s">
        <v>147</v>
      </c>
      <c r="BE157" s="146">
        <f t="shared" si="14"/>
        <v>0</v>
      </c>
      <c r="BF157" s="146">
        <f t="shared" si="15"/>
        <v>0</v>
      </c>
      <c r="BG157" s="146">
        <f t="shared" si="16"/>
        <v>0</v>
      </c>
      <c r="BH157" s="146">
        <f t="shared" si="17"/>
        <v>0</v>
      </c>
      <c r="BI157" s="146">
        <f t="shared" si="18"/>
        <v>0</v>
      </c>
      <c r="BJ157" s="17" t="s">
        <v>78</v>
      </c>
      <c r="BK157" s="146">
        <f t="shared" si="19"/>
        <v>0</v>
      </c>
      <c r="BL157" s="17" t="s">
        <v>153</v>
      </c>
      <c r="BM157" s="145" t="s">
        <v>459</v>
      </c>
    </row>
    <row r="158" spans="1:65" s="2" customFormat="1" ht="14.45" customHeight="1">
      <c r="A158" s="26"/>
      <c r="B158" s="134"/>
      <c r="C158" s="135" t="s">
        <v>302</v>
      </c>
      <c r="D158" s="135" t="s">
        <v>149</v>
      </c>
      <c r="E158" s="136" t="s">
        <v>1143</v>
      </c>
      <c r="F158" s="137" t="s">
        <v>1144</v>
      </c>
      <c r="G158" s="138" t="s">
        <v>1106</v>
      </c>
      <c r="H158" s="189">
        <v>1</v>
      </c>
      <c r="I158" s="139">
        <v>0</v>
      </c>
      <c r="J158" s="139">
        <f t="shared" si="10"/>
        <v>0</v>
      </c>
      <c r="K158" s="140"/>
      <c r="L158" s="27"/>
      <c r="M158" s="141" t="s">
        <v>1</v>
      </c>
      <c r="N158" s="142" t="s">
        <v>36</v>
      </c>
      <c r="O158" s="143">
        <v>0</v>
      </c>
      <c r="P158" s="143">
        <f t="shared" si="11"/>
        <v>0</v>
      </c>
      <c r="Q158" s="143">
        <v>0</v>
      </c>
      <c r="R158" s="143">
        <f t="shared" si="12"/>
        <v>0</v>
      </c>
      <c r="S158" s="143">
        <v>0</v>
      </c>
      <c r="T158" s="144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5" t="s">
        <v>153</v>
      </c>
      <c r="AT158" s="145" t="s">
        <v>149</v>
      </c>
      <c r="AU158" s="145" t="s">
        <v>78</v>
      </c>
      <c r="AY158" s="17" t="s">
        <v>147</v>
      </c>
      <c r="BE158" s="146">
        <f t="shared" si="14"/>
        <v>0</v>
      </c>
      <c r="BF158" s="146">
        <f t="shared" si="15"/>
        <v>0</v>
      </c>
      <c r="BG158" s="146">
        <f t="shared" si="16"/>
        <v>0</v>
      </c>
      <c r="BH158" s="146">
        <f t="shared" si="17"/>
        <v>0</v>
      </c>
      <c r="BI158" s="146">
        <f t="shared" si="18"/>
        <v>0</v>
      </c>
      <c r="BJ158" s="17" t="s">
        <v>78</v>
      </c>
      <c r="BK158" s="146">
        <f t="shared" si="19"/>
        <v>0</v>
      </c>
      <c r="BL158" s="17" t="s">
        <v>153</v>
      </c>
      <c r="BM158" s="145" t="s">
        <v>467</v>
      </c>
    </row>
    <row r="159" spans="1:65" s="2" customFormat="1" ht="14.45" customHeight="1">
      <c r="A159" s="26"/>
      <c r="B159" s="134"/>
      <c r="C159" s="135" t="s">
        <v>307</v>
      </c>
      <c r="D159" s="135" t="s">
        <v>149</v>
      </c>
      <c r="E159" s="136" t="s">
        <v>1145</v>
      </c>
      <c r="F159" s="137" t="s">
        <v>1146</v>
      </c>
      <c r="G159" s="138" t="s">
        <v>1106</v>
      </c>
      <c r="H159" s="189">
        <v>1</v>
      </c>
      <c r="I159" s="139">
        <v>0</v>
      </c>
      <c r="J159" s="139">
        <f t="shared" si="10"/>
        <v>0</v>
      </c>
      <c r="K159" s="140"/>
      <c r="L159" s="27"/>
      <c r="M159" s="141" t="s">
        <v>1</v>
      </c>
      <c r="N159" s="142" t="s">
        <v>36</v>
      </c>
      <c r="O159" s="143">
        <v>0</v>
      </c>
      <c r="P159" s="143">
        <f t="shared" si="11"/>
        <v>0</v>
      </c>
      <c r="Q159" s="143">
        <v>0</v>
      </c>
      <c r="R159" s="143">
        <f t="shared" si="12"/>
        <v>0</v>
      </c>
      <c r="S159" s="143">
        <v>0</v>
      </c>
      <c r="T159" s="144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5" t="s">
        <v>153</v>
      </c>
      <c r="AT159" s="145" t="s">
        <v>149</v>
      </c>
      <c r="AU159" s="145" t="s">
        <v>78</v>
      </c>
      <c r="AY159" s="17" t="s">
        <v>147</v>
      </c>
      <c r="BE159" s="146">
        <f t="shared" si="14"/>
        <v>0</v>
      </c>
      <c r="BF159" s="146">
        <f t="shared" si="15"/>
        <v>0</v>
      </c>
      <c r="BG159" s="146">
        <f t="shared" si="16"/>
        <v>0</v>
      </c>
      <c r="BH159" s="146">
        <f t="shared" si="17"/>
        <v>0</v>
      </c>
      <c r="BI159" s="146">
        <f t="shared" si="18"/>
        <v>0</v>
      </c>
      <c r="BJ159" s="17" t="s">
        <v>78</v>
      </c>
      <c r="BK159" s="146">
        <f t="shared" si="19"/>
        <v>0</v>
      </c>
      <c r="BL159" s="17" t="s">
        <v>153</v>
      </c>
      <c r="BM159" s="145" t="s">
        <v>477</v>
      </c>
    </row>
    <row r="160" spans="2:63" s="12" customFormat="1" ht="25.9" customHeight="1">
      <c r="B160" s="122"/>
      <c r="D160" s="123" t="s">
        <v>70</v>
      </c>
      <c r="E160" s="124" t="s">
        <v>1147</v>
      </c>
      <c r="F160" s="124" t="s">
        <v>1148</v>
      </c>
      <c r="H160" s="191"/>
      <c r="J160" s="125">
        <f>BK160</f>
        <v>0</v>
      </c>
      <c r="L160" s="122"/>
      <c r="M160" s="126"/>
      <c r="N160" s="127"/>
      <c r="O160" s="127"/>
      <c r="P160" s="128">
        <f>SUM(P161:P185)</f>
        <v>0</v>
      </c>
      <c r="Q160" s="127"/>
      <c r="R160" s="128">
        <f>SUM(R161:R185)</f>
        <v>0</v>
      </c>
      <c r="S160" s="127"/>
      <c r="T160" s="129">
        <f>SUM(T161:T185)</f>
        <v>0</v>
      </c>
      <c r="AR160" s="123" t="s">
        <v>78</v>
      </c>
      <c r="AT160" s="130" t="s">
        <v>70</v>
      </c>
      <c r="AU160" s="130" t="s">
        <v>71</v>
      </c>
      <c r="AY160" s="123" t="s">
        <v>147</v>
      </c>
      <c r="BK160" s="131">
        <f>SUM(BK161:BK185)</f>
        <v>0</v>
      </c>
    </row>
    <row r="161" spans="1:65" s="2" customFormat="1" ht="14.45" customHeight="1">
      <c r="A161" s="26"/>
      <c r="B161" s="134"/>
      <c r="C161" s="135" t="s">
        <v>311</v>
      </c>
      <c r="D161" s="135" t="s">
        <v>149</v>
      </c>
      <c r="E161" s="136" t="s">
        <v>1149</v>
      </c>
      <c r="F161" s="137" t="s">
        <v>1150</v>
      </c>
      <c r="G161" s="138" t="s">
        <v>314</v>
      </c>
      <c r="H161" s="189">
        <v>1</v>
      </c>
      <c r="I161" s="139">
        <v>0</v>
      </c>
      <c r="J161" s="139">
        <f aca="true" t="shared" si="20" ref="J161:J185">ROUND(I161*H161,2)</f>
        <v>0</v>
      </c>
      <c r="K161" s="140"/>
      <c r="L161" s="27"/>
      <c r="M161" s="141" t="s">
        <v>1</v>
      </c>
      <c r="N161" s="142" t="s">
        <v>36</v>
      </c>
      <c r="O161" s="143">
        <v>0</v>
      </c>
      <c r="P161" s="143">
        <f aca="true" t="shared" si="21" ref="P161:P185">O161*H161</f>
        <v>0</v>
      </c>
      <c r="Q161" s="143">
        <v>0</v>
      </c>
      <c r="R161" s="143">
        <f aca="true" t="shared" si="22" ref="R161:R185">Q161*H161</f>
        <v>0</v>
      </c>
      <c r="S161" s="143">
        <v>0</v>
      </c>
      <c r="T161" s="144">
        <f aca="true" t="shared" si="23" ref="T161:T185"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5" t="s">
        <v>153</v>
      </c>
      <c r="AT161" s="145" t="s">
        <v>149</v>
      </c>
      <c r="AU161" s="145" t="s">
        <v>78</v>
      </c>
      <c r="AY161" s="17" t="s">
        <v>147</v>
      </c>
      <c r="BE161" s="146">
        <f aca="true" t="shared" si="24" ref="BE161:BE185">IF(N161="základní",J161,0)</f>
        <v>0</v>
      </c>
      <c r="BF161" s="146">
        <f aca="true" t="shared" si="25" ref="BF161:BF185">IF(N161="snížená",J161,0)</f>
        <v>0</v>
      </c>
      <c r="BG161" s="146">
        <f aca="true" t="shared" si="26" ref="BG161:BG185">IF(N161="zákl. přenesená",J161,0)</f>
        <v>0</v>
      </c>
      <c r="BH161" s="146">
        <f aca="true" t="shared" si="27" ref="BH161:BH185">IF(N161="sníž. přenesená",J161,0)</f>
        <v>0</v>
      </c>
      <c r="BI161" s="146">
        <f aca="true" t="shared" si="28" ref="BI161:BI185">IF(N161="nulová",J161,0)</f>
        <v>0</v>
      </c>
      <c r="BJ161" s="17" t="s">
        <v>78</v>
      </c>
      <c r="BK161" s="146">
        <f aca="true" t="shared" si="29" ref="BK161:BK185">ROUND(I161*H161,2)</f>
        <v>0</v>
      </c>
      <c r="BL161" s="17" t="s">
        <v>153</v>
      </c>
      <c r="BM161" s="145" t="s">
        <v>485</v>
      </c>
    </row>
    <row r="162" spans="1:65" s="2" customFormat="1" ht="14.45" customHeight="1">
      <c r="A162" s="26"/>
      <c r="B162" s="134"/>
      <c r="C162" s="135" t="s">
        <v>318</v>
      </c>
      <c r="D162" s="135" t="s">
        <v>149</v>
      </c>
      <c r="E162" s="136" t="s">
        <v>1151</v>
      </c>
      <c r="F162" s="137" t="s">
        <v>1152</v>
      </c>
      <c r="G162" s="138" t="s">
        <v>314</v>
      </c>
      <c r="H162" s="189">
        <v>1</v>
      </c>
      <c r="I162" s="139">
        <v>0</v>
      </c>
      <c r="J162" s="139">
        <f t="shared" si="20"/>
        <v>0</v>
      </c>
      <c r="K162" s="140"/>
      <c r="L162" s="27"/>
      <c r="M162" s="141" t="s">
        <v>1</v>
      </c>
      <c r="N162" s="142" t="s">
        <v>36</v>
      </c>
      <c r="O162" s="143">
        <v>0</v>
      </c>
      <c r="P162" s="143">
        <f t="shared" si="21"/>
        <v>0</v>
      </c>
      <c r="Q162" s="143">
        <v>0</v>
      </c>
      <c r="R162" s="143">
        <f t="shared" si="22"/>
        <v>0</v>
      </c>
      <c r="S162" s="143">
        <v>0</v>
      </c>
      <c r="T162" s="144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5" t="s">
        <v>153</v>
      </c>
      <c r="AT162" s="145" t="s">
        <v>149</v>
      </c>
      <c r="AU162" s="145" t="s">
        <v>78</v>
      </c>
      <c r="AY162" s="17" t="s">
        <v>147</v>
      </c>
      <c r="BE162" s="146">
        <f t="shared" si="24"/>
        <v>0</v>
      </c>
      <c r="BF162" s="146">
        <f t="shared" si="25"/>
        <v>0</v>
      </c>
      <c r="BG162" s="146">
        <f t="shared" si="26"/>
        <v>0</v>
      </c>
      <c r="BH162" s="146">
        <f t="shared" si="27"/>
        <v>0</v>
      </c>
      <c r="BI162" s="146">
        <f t="shared" si="28"/>
        <v>0</v>
      </c>
      <c r="BJ162" s="17" t="s">
        <v>78</v>
      </c>
      <c r="BK162" s="146">
        <f t="shared" si="29"/>
        <v>0</v>
      </c>
      <c r="BL162" s="17" t="s">
        <v>153</v>
      </c>
      <c r="BM162" s="145" t="s">
        <v>493</v>
      </c>
    </row>
    <row r="163" spans="1:65" s="2" customFormat="1" ht="14.45" customHeight="1">
      <c r="A163" s="26"/>
      <c r="B163" s="134"/>
      <c r="C163" s="135" t="s">
        <v>323</v>
      </c>
      <c r="D163" s="135" t="s">
        <v>149</v>
      </c>
      <c r="E163" s="136" t="s">
        <v>1153</v>
      </c>
      <c r="F163" s="137" t="s">
        <v>1154</v>
      </c>
      <c r="G163" s="138" t="s">
        <v>269</v>
      </c>
      <c r="H163" s="189">
        <v>1</v>
      </c>
      <c r="I163" s="139">
        <v>0</v>
      </c>
      <c r="J163" s="139">
        <f t="shared" si="20"/>
        <v>0</v>
      </c>
      <c r="K163" s="140"/>
      <c r="L163" s="27"/>
      <c r="M163" s="141" t="s">
        <v>1</v>
      </c>
      <c r="N163" s="142" t="s">
        <v>36</v>
      </c>
      <c r="O163" s="143">
        <v>0</v>
      </c>
      <c r="P163" s="143">
        <f t="shared" si="21"/>
        <v>0</v>
      </c>
      <c r="Q163" s="143">
        <v>0</v>
      </c>
      <c r="R163" s="143">
        <f t="shared" si="22"/>
        <v>0</v>
      </c>
      <c r="S163" s="143">
        <v>0</v>
      </c>
      <c r="T163" s="144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5" t="s">
        <v>153</v>
      </c>
      <c r="AT163" s="145" t="s">
        <v>149</v>
      </c>
      <c r="AU163" s="145" t="s">
        <v>78</v>
      </c>
      <c r="AY163" s="17" t="s">
        <v>147</v>
      </c>
      <c r="BE163" s="146">
        <f t="shared" si="24"/>
        <v>0</v>
      </c>
      <c r="BF163" s="146">
        <f t="shared" si="25"/>
        <v>0</v>
      </c>
      <c r="BG163" s="146">
        <f t="shared" si="26"/>
        <v>0</v>
      </c>
      <c r="BH163" s="146">
        <f t="shared" si="27"/>
        <v>0</v>
      </c>
      <c r="BI163" s="146">
        <f t="shared" si="28"/>
        <v>0</v>
      </c>
      <c r="BJ163" s="17" t="s">
        <v>78</v>
      </c>
      <c r="BK163" s="146">
        <f t="shared" si="29"/>
        <v>0</v>
      </c>
      <c r="BL163" s="17" t="s">
        <v>153</v>
      </c>
      <c r="BM163" s="145" t="s">
        <v>501</v>
      </c>
    </row>
    <row r="164" spans="1:65" s="2" customFormat="1" ht="14.45" customHeight="1">
      <c r="A164" s="26"/>
      <c r="B164" s="134"/>
      <c r="C164" s="135" t="s">
        <v>329</v>
      </c>
      <c r="D164" s="135" t="s">
        <v>149</v>
      </c>
      <c r="E164" s="136" t="s">
        <v>1155</v>
      </c>
      <c r="F164" s="137" t="s">
        <v>1156</v>
      </c>
      <c r="G164" s="138" t="s">
        <v>314</v>
      </c>
      <c r="H164" s="189">
        <v>1</v>
      </c>
      <c r="I164" s="139">
        <v>0</v>
      </c>
      <c r="J164" s="139">
        <f t="shared" si="20"/>
        <v>0</v>
      </c>
      <c r="K164" s="140"/>
      <c r="L164" s="27"/>
      <c r="M164" s="141" t="s">
        <v>1</v>
      </c>
      <c r="N164" s="142" t="s">
        <v>36</v>
      </c>
      <c r="O164" s="143">
        <v>0</v>
      </c>
      <c r="P164" s="143">
        <f t="shared" si="21"/>
        <v>0</v>
      </c>
      <c r="Q164" s="143">
        <v>0</v>
      </c>
      <c r="R164" s="143">
        <f t="shared" si="22"/>
        <v>0</v>
      </c>
      <c r="S164" s="143">
        <v>0</v>
      </c>
      <c r="T164" s="144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5" t="s">
        <v>153</v>
      </c>
      <c r="AT164" s="145" t="s">
        <v>149</v>
      </c>
      <c r="AU164" s="145" t="s">
        <v>78</v>
      </c>
      <c r="AY164" s="17" t="s">
        <v>147</v>
      </c>
      <c r="BE164" s="146">
        <f t="shared" si="24"/>
        <v>0</v>
      </c>
      <c r="BF164" s="146">
        <f t="shared" si="25"/>
        <v>0</v>
      </c>
      <c r="BG164" s="146">
        <f t="shared" si="26"/>
        <v>0</v>
      </c>
      <c r="BH164" s="146">
        <f t="shared" si="27"/>
        <v>0</v>
      </c>
      <c r="BI164" s="146">
        <f t="shared" si="28"/>
        <v>0</v>
      </c>
      <c r="BJ164" s="17" t="s">
        <v>78</v>
      </c>
      <c r="BK164" s="146">
        <f t="shared" si="29"/>
        <v>0</v>
      </c>
      <c r="BL164" s="17" t="s">
        <v>153</v>
      </c>
      <c r="BM164" s="145" t="s">
        <v>513</v>
      </c>
    </row>
    <row r="165" spans="1:65" s="2" customFormat="1" ht="14.45" customHeight="1">
      <c r="A165" s="26"/>
      <c r="B165" s="134"/>
      <c r="C165" s="135" t="s">
        <v>335</v>
      </c>
      <c r="D165" s="135" t="s">
        <v>149</v>
      </c>
      <c r="E165" s="136" t="s">
        <v>1157</v>
      </c>
      <c r="F165" s="137" t="s">
        <v>1158</v>
      </c>
      <c r="G165" s="138" t="s">
        <v>314</v>
      </c>
      <c r="H165" s="189">
        <v>1</v>
      </c>
      <c r="I165" s="139">
        <v>0</v>
      </c>
      <c r="J165" s="139">
        <f t="shared" si="20"/>
        <v>0</v>
      </c>
      <c r="K165" s="140"/>
      <c r="L165" s="27"/>
      <c r="M165" s="141" t="s">
        <v>1</v>
      </c>
      <c r="N165" s="142" t="s">
        <v>36</v>
      </c>
      <c r="O165" s="143">
        <v>0</v>
      </c>
      <c r="P165" s="143">
        <f t="shared" si="21"/>
        <v>0</v>
      </c>
      <c r="Q165" s="143">
        <v>0</v>
      </c>
      <c r="R165" s="143">
        <f t="shared" si="22"/>
        <v>0</v>
      </c>
      <c r="S165" s="143">
        <v>0</v>
      </c>
      <c r="T165" s="144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5" t="s">
        <v>153</v>
      </c>
      <c r="AT165" s="145" t="s">
        <v>149</v>
      </c>
      <c r="AU165" s="145" t="s">
        <v>78</v>
      </c>
      <c r="AY165" s="17" t="s">
        <v>147</v>
      </c>
      <c r="BE165" s="146">
        <f t="shared" si="24"/>
        <v>0</v>
      </c>
      <c r="BF165" s="146">
        <f t="shared" si="25"/>
        <v>0</v>
      </c>
      <c r="BG165" s="146">
        <f t="shared" si="26"/>
        <v>0</v>
      </c>
      <c r="BH165" s="146">
        <f t="shared" si="27"/>
        <v>0</v>
      </c>
      <c r="BI165" s="146">
        <f t="shared" si="28"/>
        <v>0</v>
      </c>
      <c r="BJ165" s="17" t="s">
        <v>78</v>
      </c>
      <c r="BK165" s="146">
        <f t="shared" si="29"/>
        <v>0</v>
      </c>
      <c r="BL165" s="17" t="s">
        <v>153</v>
      </c>
      <c r="BM165" s="145" t="s">
        <v>524</v>
      </c>
    </row>
    <row r="166" spans="1:65" s="2" customFormat="1" ht="42" customHeight="1">
      <c r="A166" s="26"/>
      <c r="B166" s="134"/>
      <c r="C166" s="135" t="s">
        <v>340</v>
      </c>
      <c r="D166" s="135" t="s">
        <v>149</v>
      </c>
      <c r="E166" s="136" t="s">
        <v>1159</v>
      </c>
      <c r="F166" s="137" t="s">
        <v>1816</v>
      </c>
      <c r="G166" s="138" t="s">
        <v>314</v>
      </c>
      <c r="H166" s="189">
        <v>1</v>
      </c>
      <c r="I166" s="139">
        <v>0</v>
      </c>
      <c r="J166" s="139">
        <f t="shared" si="20"/>
        <v>0</v>
      </c>
      <c r="K166" s="140"/>
      <c r="L166" s="27"/>
      <c r="M166" s="141" t="s">
        <v>1</v>
      </c>
      <c r="N166" s="142" t="s">
        <v>36</v>
      </c>
      <c r="O166" s="143">
        <v>0</v>
      </c>
      <c r="P166" s="143">
        <f t="shared" si="21"/>
        <v>0</v>
      </c>
      <c r="Q166" s="143">
        <v>0</v>
      </c>
      <c r="R166" s="143">
        <f t="shared" si="22"/>
        <v>0</v>
      </c>
      <c r="S166" s="143">
        <v>0</v>
      </c>
      <c r="T166" s="144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5" t="s">
        <v>153</v>
      </c>
      <c r="AT166" s="145" t="s">
        <v>149</v>
      </c>
      <c r="AU166" s="145" t="s">
        <v>78</v>
      </c>
      <c r="AY166" s="17" t="s">
        <v>147</v>
      </c>
      <c r="BE166" s="146">
        <f t="shared" si="24"/>
        <v>0</v>
      </c>
      <c r="BF166" s="146">
        <f t="shared" si="25"/>
        <v>0</v>
      </c>
      <c r="BG166" s="146">
        <f t="shared" si="26"/>
        <v>0</v>
      </c>
      <c r="BH166" s="146">
        <f t="shared" si="27"/>
        <v>0</v>
      </c>
      <c r="BI166" s="146">
        <f t="shared" si="28"/>
        <v>0</v>
      </c>
      <c r="BJ166" s="17" t="s">
        <v>78</v>
      </c>
      <c r="BK166" s="146">
        <f t="shared" si="29"/>
        <v>0</v>
      </c>
      <c r="BL166" s="17" t="s">
        <v>153</v>
      </c>
      <c r="BM166" s="145" t="s">
        <v>533</v>
      </c>
    </row>
    <row r="167" spans="1:65" s="2" customFormat="1" ht="14.45" customHeight="1">
      <c r="A167" s="26"/>
      <c r="B167" s="134"/>
      <c r="C167" s="135" t="s">
        <v>345</v>
      </c>
      <c r="D167" s="135" t="s">
        <v>149</v>
      </c>
      <c r="E167" s="136" t="s">
        <v>1160</v>
      </c>
      <c r="F167" s="137" t="s">
        <v>1161</v>
      </c>
      <c r="G167" s="138" t="s">
        <v>314</v>
      </c>
      <c r="H167" s="189">
        <v>1</v>
      </c>
      <c r="I167" s="139">
        <v>0</v>
      </c>
      <c r="J167" s="139">
        <f t="shared" si="20"/>
        <v>0</v>
      </c>
      <c r="K167" s="140"/>
      <c r="L167" s="27"/>
      <c r="M167" s="141" t="s">
        <v>1</v>
      </c>
      <c r="N167" s="142" t="s">
        <v>36</v>
      </c>
      <c r="O167" s="143">
        <v>0</v>
      </c>
      <c r="P167" s="143">
        <f t="shared" si="21"/>
        <v>0</v>
      </c>
      <c r="Q167" s="143">
        <v>0</v>
      </c>
      <c r="R167" s="143">
        <f t="shared" si="22"/>
        <v>0</v>
      </c>
      <c r="S167" s="143">
        <v>0</v>
      </c>
      <c r="T167" s="144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5" t="s">
        <v>153</v>
      </c>
      <c r="AT167" s="145" t="s">
        <v>149</v>
      </c>
      <c r="AU167" s="145" t="s">
        <v>78</v>
      </c>
      <c r="AY167" s="17" t="s">
        <v>147</v>
      </c>
      <c r="BE167" s="146">
        <f t="shared" si="24"/>
        <v>0</v>
      </c>
      <c r="BF167" s="146">
        <f t="shared" si="25"/>
        <v>0</v>
      </c>
      <c r="BG167" s="146">
        <f t="shared" si="26"/>
        <v>0</v>
      </c>
      <c r="BH167" s="146">
        <f t="shared" si="27"/>
        <v>0</v>
      </c>
      <c r="BI167" s="146">
        <f t="shared" si="28"/>
        <v>0</v>
      </c>
      <c r="BJ167" s="17" t="s">
        <v>78</v>
      </c>
      <c r="BK167" s="146">
        <f t="shared" si="29"/>
        <v>0</v>
      </c>
      <c r="BL167" s="17" t="s">
        <v>153</v>
      </c>
      <c r="BM167" s="145" t="s">
        <v>544</v>
      </c>
    </row>
    <row r="168" spans="1:65" s="2" customFormat="1" ht="27.75" customHeight="1">
      <c r="A168" s="26"/>
      <c r="B168" s="134"/>
      <c r="C168" s="135" t="s">
        <v>350</v>
      </c>
      <c r="D168" s="135" t="s">
        <v>149</v>
      </c>
      <c r="E168" s="136" t="s">
        <v>1162</v>
      </c>
      <c r="F168" s="137" t="s">
        <v>1817</v>
      </c>
      <c r="G168" s="138" t="s">
        <v>314</v>
      </c>
      <c r="H168" s="189">
        <v>1</v>
      </c>
      <c r="I168" s="139">
        <v>0</v>
      </c>
      <c r="J168" s="139">
        <f t="shared" si="20"/>
        <v>0</v>
      </c>
      <c r="K168" s="140"/>
      <c r="L168" s="27"/>
      <c r="M168" s="141" t="s">
        <v>1</v>
      </c>
      <c r="N168" s="142" t="s">
        <v>36</v>
      </c>
      <c r="O168" s="143">
        <v>0</v>
      </c>
      <c r="P168" s="143">
        <f t="shared" si="21"/>
        <v>0</v>
      </c>
      <c r="Q168" s="143">
        <v>0</v>
      </c>
      <c r="R168" s="143">
        <f t="shared" si="22"/>
        <v>0</v>
      </c>
      <c r="S168" s="143">
        <v>0</v>
      </c>
      <c r="T168" s="144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5" t="s">
        <v>153</v>
      </c>
      <c r="AT168" s="145" t="s">
        <v>149</v>
      </c>
      <c r="AU168" s="145" t="s">
        <v>78</v>
      </c>
      <c r="AY168" s="17" t="s">
        <v>147</v>
      </c>
      <c r="BE168" s="146">
        <f t="shared" si="24"/>
        <v>0</v>
      </c>
      <c r="BF168" s="146">
        <f t="shared" si="25"/>
        <v>0</v>
      </c>
      <c r="BG168" s="146">
        <f t="shared" si="26"/>
        <v>0</v>
      </c>
      <c r="BH168" s="146">
        <f t="shared" si="27"/>
        <v>0</v>
      </c>
      <c r="BI168" s="146">
        <f t="shared" si="28"/>
        <v>0</v>
      </c>
      <c r="BJ168" s="17" t="s">
        <v>78</v>
      </c>
      <c r="BK168" s="146">
        <f t="shared" si="29"/>
        <v>0</v>
      </c>
      <c r="BL168" s="17" t="s">
        <v>153</v>
      </c>
      <c r="BM168" s="145" t="s">
        <v>554</v>
      </c>
    </row>
    <row r="169" spans="1:65" s="2" customFormat="1" ht="14.45" customHeight="1">
      <c r="A169" s="26"/>
      <c r="B169" s="134"/>
      <c r="C169" s="135" t="s">
        <v>355</v>
      </c>
      <c r="D169" s="135" t="s">
        <v>149</v>
      </c>
      <c r="E169" s="136" t="s">
        <v>1163</v>
      </c>
      <c r="F169" s="137" t="s">
        <v>1164</v>
      </c>
      <c r="G169" s="138" t="s">
        <v>314</v>
      </c>
      <c r="H169" s="189">
        <v>1</v>
      </c>
      <c r="I169" s="139">
        <v>0</v>
      </c>
      <c r="J169" s="139">
        <f t="shared" si="20"/>
        <v>0</v>
      </c>
      <c r="K169" s="140"/>
      <c r="L169" s="27"/>
      <c r="M169" s="141" t="s">
        <v>1</v>
      </c>
      <c r="N169" s="142" t="s">
        <v>36</v>
      </c>
      <c r="O169" s="143">
        <v>0</v>
      </c>
      <c r="P169" s="143">
        <f t="shared" si="21"/>
        <v>0</v>
      </c>
      <c r="Q169" s="143">
        <v>0</v>
      </c>
      <c r="R169" s="143">
        <f t="shared" si="22"/>
        <v>0</v>
      </c>
      <c r="S169" s="143">
        <v>0</v>
      </c>
      <c r="T169" s="144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45" t="s">
        <v>153</v>
      </c>
      <c r="AT169" s="145" t="s">
        <v>149</v>
      </c>
      <c r="AU169" s="145" t="s">
        <v>78</v>
      </c>
      <c r="AY169" s="17" t="s">
        <v>147</v>
      </c>
      <c r="BE169" s="146">
        <f t="shared" si="24"/>
        <v>0</v>
      </c>
      <c r="BF169" s="146">
        <f t="shared" si="25"/>
        <v>0</v>
      </c>
      <c r="BG169" s="146">
        <f t="shared" si="26"/>
        <v>0</v>
      </c>
      <c r="BH169" s="146">
        <f t="shared" si="27"/>
        <v>0</v>
      </c>
      <c r="BI169" s="146">
        <f t="shared" si="28"/>
        <v>0</v>
      </c>
      <c r="BJ169" s="17" t="s">
        <v>78</v>
      </c>
      <c r="BK169" s="146">
        <f t="shared" si="29"/>
        <v>0</v>
      </c>
      <c r="BL169" s="17" t="s">
        <v>153</v>
      </c>
      <c r="BM169" s="145" t="s">
        <v>565</v>
      </c>
    </row>
    <row r="170" spans="1:65" s="2" customFormat="1" ht="14.45" customHeight="1">
      <c r="A170" s="26"/>
      <c r="B170" s="134"/>
      <c r="C170" s="135" t="s">
        <v>360</v>
      </c>
      <c r="D170" s="135" t="s">
        <v>149</v>
      </c>
      <c r="E170" s="136" t="s">
        <v>1165</v>
      </c>
      <c r="F170" s="137" t="s">
        <v>1166</v>
      </c>
      <c r="G170" s="138" t="s">
        <v>314</v>
      </c>
      <c r="H170" s="189">
        <v>1</v>
      </c>
      <c r="I170" s="139">
        <v>0</v>
      </c>
      <c r="J170" s="139">
        <f t="shared" si="20"/>
        <v>0</v>
      </c>
      <c r="K170" s="140"/>
      <c r="L170" s="27"/>
      <c r="M170" s="141" t="s">
        <v>1</v>
      </c>
      <c r="N170" s="142" t="s">
        <v>36</v>
      </c>
      <c r="O170" s="143">
        <v>0</v>
      </c>
      <c r="P170" s="143">
        <f t="shared" si="21"/>
        <v>0</v>
      </c>
      <c r="Q170" s="143">
        <v>0</v>
      </c>
      <c r="R170" s="143">
        <f t="shared" si="22"/>
        <v>0</v>
      </c>
      <c r="S170" s="143">
        <v>0</v>
      </c>
      <c r="T170" s="144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5" t="s">
        <v>153</v>
      </c>
      <c r="AT170" s="145" t="s">
        <v>149</v>
      </c>
      <c r="AU170" s="145" t="s">
        <v>78</v>
      </c>
      <c r="AY170" s="17" t="s">
        <v>147</v>
      </c>
      <c r="BE170" s="146">
        <f t="shared" si="24"/>
        <v>0</v>
      </c>
      <c r="BF170" s="146">
        <f t="shared" si="25"/>
        <v>0</v>
      </c>
      <c r="BG170" s="146">
        <f t="shared" si="26"/>
        <v>0</v>
      </c>
      <c r="BH170" s="146">
        <f t="shared" si="27"/>
        <v>0</v>
      </c>
      <c r="BI170" s="146">
        <f t="shared" si="28"/>
        <v>0</v>
      </c>
      <c r="BJ170" s="17" t="s">
        <v>78</v>
      </c>
      <c r="BK170" s="146">
        <f t="shared" si="29"/>
        <v>0</v>
      </c>
      <c r="BL170" s="17" t="s">
        <v>153</v>
      </c>
      <c r="BM170" s="145" t="s">
        <v>574</v>
      </c>
    </row>
    <row r="171" spans="1:65" s="2" customFormat="1" ht="14.45" customHeight="1">
      <c r="A171" s="26"/>
      <c r="B171" s="134"/>
      <c r="C171" s="135" t="s">
        <v>365</v>
      </c>
      <c r="D171" s="135" t="s">
        <v>149</v>
      </c>
      <c r="E171" s="136" t="s">
        <v>1167</v>
      </c>
      <c r="F171" s="137" t="s">
        <v>1168</v>
      </c>
      <c r="G171" s="138" t="s">
        <v>314</v>
      </c>
      <c r="H171" s="189">
        <v>1</v>
      </c>
      <c r="I171" s="139">
        <v>0</v>
      </c>
      <c r="J171" s="139">
        <f t="shared" si="20"/>
        <v>0</v>
      </c>
      <c r="K171" s="140"/>
      <c r="L171" s="27"/>
      <c r="M171" s="141" t="s">
        <v>1</v>
      </c>
      <c r="N171" s="142" t="s">
        <v>36</v>
      </c>
      <c r="O171" s="143">
        <v>0</v>
      </c>
      <c r="P171" s="143">
        <f t="shared" si="21"/>
        <v>0</v>
      </c>
      <c r="Q171" s="143">
        <v>0</v>
      </c>
      <c r="R171" s="143">
        <f t="shared" si="22"/>
        <v>0</v>
      </c>
      <c r="S171" s="143">
        <v>0</v>
      </c>
      <c r="T171" s="144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5" t="s">
        <v>153</v>
      </c>
      <c r="AT171" s="145" t="s">
        <v>149</v>
      </c>
      <c r="AU171" s="145" t="s">
        <v>78</v>
      </c>
      <c r="AY171" s="17" t="s">
        <v>147</v>
      </c>
      <c r="BE171" s="146">
        <f t="shared" si="24"/>
        <v>0</v>
      </c>
      <c r="BF171" s="146">
        <f t="shared" si="25"/>
        <v>0</v>
      </c>
      <c r="BG171" s="146">
        <f t="shared" si="26"/>
        <v>0</v>
      </c>
      <c r="BH171" s="146">
        <f t="shared" si="27"/>
        <v>0</v>
      </c>
      <c r="BI171" s="146">
        <f t="shared" si="28"/>
        <v>0</v>
      </c>
      <c r="BJ171" s="17" t="s">
        <v>78</v>
      </c>
      <c r="BK171" s="146">
        <f t="shared" si="29"/>
        <v>0</v>
      </c>
      <c r="BL171" s="17" t="s">
        <v>153</v>
      </c>
      <c r="BM171" s="145" t="s">
        <v>584</v>
      </c>
    </row>
    <row r="172" spans="1:65" s="2" customFormat="1" ht="14.45" customHeight="1">
      <c r="A172" s="26"/>
      <c r="B172" s="134"/>
      <c r="C172" s="135" t="s">
        <v>370</v>
      </c>
      <c r="D172" s="135" t="s">
        <v>149</v>
      </c>
      <c r="E172" s="136" t="s">
        <v>1169</v>
      </c>
      <c r="F172" s="137" t="s">
        <v>1170</v>
      </c>
      <c r="G172" s="138" t="s">
        <v>314</v>
      </c>
      <c r="H172" s="189">
        <v>1</v>
      </c>
      <c r="I172" s="139">
        <v>0</v>
      </c>
      <c r="J172" s="139">
        <f t="shared" si="20"/>
        <v>0</v>
      </c>
      <c r="K172" s="140"/>
      <c r="L172" s="27"/>
      <c r="M172" s="141" t="s">
        <v>1</v>
      </c>
      <c r="N172" s="142" t="s">
        <v>36</v>
      </c>
      <c r="O172" s="143">
        <v>0</v>
      </c>
      <c r="P172" s="143">
        <f t="shared" si="21"/>
        <v>0</v>
      </c>
      <c r="Q172" s="143">
        <v>0</v>
      </c>
      <c r="R172" s="143">
        <f t="shared" si="22"/>
        <v>0</v>
      </c>
      <c r="S172" s="143">
        <v>0</v>
      </c>
      <c r="T172" s="144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5" t="s">
        <v>153</v>
      </c>
      <c r="AT172" s="145" t="s">
        <v>149</v>
      </c>
      <c r="AU172" s="145" t="s">
        <v>78</v>
      </c>
      <c r="AY172" s="17" t="s">
        <v>147</v>
      </c>
      <c r="BE172" s="146">
        <f t="shared" si="24"/>
        <v>0</v>
      </c>
      <c r="BF172" s="146">
        <f t="shared" si="25"/>
        <v>0</v>
      </c>
      <c r="BG172" s="146">
        <f t="shared" si="26"/>
        <v>0</v>
      </c>
      <c r="BH172" s="146">
        <f t="shared" si="27"/>
        <v>0</v>
      </c>
      <c r="BI172" s="146">
        <f t="shared" si="28"/>
        <v>0</v>
      </c>
      <c r="BJ172" s="17" t="s">
        <v>78</v>
      </c>
      <c r="BK172" s="146">
        <f t="shared" si="29"/>
        <v>0</v>
      </c>
      <c r="BL172" s="17" t="s">
        <v>153</v>
      </c>
      <c r="BM172" s="145" t="s">
        <v>591</v>
      </c>
    </row>
    <row r="173" spans="1:65" s="2" customFormat="1" ht="14.45" customHeight="1">
      <c r="A173" s="26"/>
      <c r="B173" s="134"/>
      <c r="C173" s="135" t="s">
        <v>376</v>
      </c>
      <c r="D173" s="135" t="s">
        <v>149</v>
      </c>
      <c r="E173" s="136" t="s">
        <v>1171</v>
      </c>
      <c r="F173" s="137" t="s">
        <v>1172</v>
      </c>
      <c r="G173" s="138" t="s">
        <v>314</v>
      </c>
      <c r="H173" s="189">
        <v>4</v>
      </c>
      <c r="I173" s="139">
        <v>0</v>
      </c>
      <c r="J173" s="139">
        <f t="shared" si="20"/>
        <v>0</v>
      </c>
      <c r="K173" s="140"/>
      <c r="L173" s="27"/>
      <c r="M173" s="141" t="s">
        <v>1</v>
      </c>
      <c r="N173" s="142" t="s">
        <v>36</v>
      </c>
      <c r="O173" s="143">
        <v>0</v>
      </c>
      <c r="P173" s="143">
        <f t="shared" si="21"/>
        <v>0</v>
      </c>
      <c r="Q173" s="143">
        <v>0</v>
      </c>
      <c r="R173" s="143">
        <f t="shared" si="22"/>
        <v>0</v>
      </c>
      <c r="S173" s="143">
        <v>0</v>
      </c>
      <c r="T173" s="144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45" t="s">
        <v>153</v>
      </c>
      <c r="AT173" s="145" t="s">
        <v>149</v>
      </c>
      <c r="AU173" s="145" t="s">
        <v>78</v>
      </c>
      <c r="AY173" s="17" t="s">
        <v>147</v>
      </c>
      <c r="BE173" s="146">
        <f t="shared" si="24"/>
        <v>0</v>
      </c>
      <c r="BF173" s="146">
        <f t="shared" si="25"/>
        <v>0</v>
      </c>
      <c r="BG173" s="146">
        <f t="shared" si="26"/>
        <v>0</v>
      </c>
      <c r="BH173" s="146">
        <f t="shared" si="27"/>
        <v>0</v>
      </c>
      <c r="BI173" s="146">
        <f t="shared" si="28"/>
        <v>0</v>
      </c>
      <c r="BJ173" s="17" t="s">
        <v>78</v>
      </c>
      <c r="BK173" s="146">
        <f t="shared" si="29"/>
        <v>0</v>
      </c>
      <c r="BL173" s="17" t="s">
        <v>153</v>
      </c>
      <c r="BM173" s="145" t="s">
        <v>600</v>
      </c>
    </row>
    <row r="174" spans="1:65" s="2" customFormat="1" ht="14.45" customHeight="1">
      <c r="A174" s="26"/>
      <c r="B174" s="134"/>
      <c r="C174" s="135" t="s">
        <v>381</v>
      </c>
      <c r="D174" s="135" t="s">
        <v>149</v>
      </c>
      <c r="E174" s="136" t="s">
        <v>1173</v>
      </c>
      <c r="F174" s="137" t="s">
        <v>1174</v>
      </c>
      <c r="G174" s="138" t="s">
        <v>314</v>
      </c>
      <c r="H174" s="189">
        <v>5</v>
      </c>
      <c r="I174" s="139">
        <v>0</v>
      </c>
      <c r="J174" s="139">
        <f t="shared" si="20"/>
        <v>0</v>
      </c>
      <c r="K174" s="140"/>
      <c r="L174" s="27"/>
      <c r="M174" s="141" t="s">
        <v>1</v>
      </c>
      <c r="N174" s="142" t="s">
        <v>36</v>
      </c>
      <c r="O174" s="143">
        <v>0</v>
      </c>
      <c r="P174" s="143">
        <f t="shared" si="21"/>
        <v>0</v>
      </c>
      <c r="Q174" s="143">
        <v>0</v>
      </c>
      <c r="R174" s="143">
        <f t="shared" si="22"/>
        <v>0</v>
      </c>
      <c r="S174" s="143">
        <v>0</v>
      </c>
      <c r="T174" s="144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5" t="s">
        <v>153</v>
      </c>
      <c r="AT174" s="145" t="s">
        <v>149</v>
      </c>
      <c r="AU174" s="145" t="s">
        <v>78</v>
      </c>
      <c r="AY174" s="17" t="s">
        <v>147</v>
      </c>
      <c r="BE174" s="146">
        <f t="shared" si="24"/>
        <v>0</v>
      </c>
      <c r="BF174" s="146">
        <f t="shared" si="25"/>
        <v>0</v>
      </c>
      <c r="BG174" s="146">
        <f t="shared" si="26"/>
        <v>0</v>
      </c>
      <c r="BH174" s="146">
        <f t="shared" si="27"/>
        <v>0</v>
      </c>
      <c r="BI174" s="146">
        <f t="shared" si="28"/>
        <v>0</v>
      </c>
      <c r="BJ174" s="17" t="s">
        <v>78</v>
      </c>
      <c r="BK174" s="146">
        <f t="shared" si="29"/>
        <v>0</v>
      </c>
      <c r="BL174" s="17" t="s">
        <v>153</v>
      </c>
      <c r="BM174" s="145" t="s">
        <v>608</v>
      </c>
    </row>
    <row r="175" spans="1:65" s="2" customFormat="1" ht="14.45" customHeight="1">
      <c r="A175" s="26"/>
      <c r="B175" s="134"/>
      <c r="C175" s="135" t="s">
        <v>386</v>
      </c>
      <c r="D175" s="135" t="s">
        <v>149</v>
      </c>
      <c r="E175" s="136" t="s">
        <v>1175</v>
      </c>
      <c r="F175" s="137" t="s">
        <v>1176</v>
      </c>
      <c r="G175" s="138" t="s">
        <v>269</v>
      </c>
      <c r="H175" s="189">
        <v>1</v>
      </c>
      <c r="I175" s="139">
        <v>0</v>
      </c>
      <c r="J175" s="139">
        <f t="shared" si="20"/>
        <v>0</v>
      </c>
      <c r="K175" s="140"/>
      <c r="L175" s="27"/>
      <c r="M175" s="141" t="s">
        <v>1</v>
      </c>
      <c r="N175" s="142" t="s">
        <v>36</v>
      </c>
      <c r="O175" s="143">
        <v>0</v>
      </c>
      <c r="P175" s="143">
        <f t="shared" si="21"/>
        <v>0</v>
      </c>
      <c r="Q175" s="143">
        <v>0</v>
      </c>
      <c r="R175" s="143">
        <f t="shared" si="22"/>
        <v>0</v>
      </c>
      <c r="S175" s="143">
        <v>0</v>
      </c>
      <c r="T175" s="144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5" t="s">
        <v>153</v>
      </c>
      <c r="AT175" s="145" t="s">
        <v>149</v>
      </c>
      <c r="AU175" s="145" t="s">
        <v>78</v>
      </c>
      <c r="AY175" s="17" t="s">
        <v>147</v>
      </c>
      <c r="BE175" s="146">
        <f t="shared" si="24"/>
        <v>0</v>
      </c>
      <c r="BF175" s="146">
        <f t="shared" si="25"/>
        <v>0</v>
      </c>
      <c r="BG175" s="146">
        <f t="shared" si="26"/>
        <v>0</v>
      </c>
      <c r="BH175" s="146">
        <f t="shared" si="27"/>
        <v>0</v>
      </c>
      <c r="BI175" s="146">
        <f t="shared" si="28"/>
        <v>0</v>
      </c>
      <c r="BJ175" s="17" t="s">
        <v>78</v>
      </c>
      <c r="BK175" s="146">
        <f t="shared" si="29"/>
        <v>0</v>
      </c>
      <c r="BL175" s="17" t="s">
        <v>153</v>
      </c>
      <c r="BM175" s="145" t="s">
        <v>616</v>
      </c>
    </row>
    <row r="176" spans="1:65" s="2" customFormat="1" ht="14.45" customHeight="1">
      <c r="A176" s="26"/>
      <c r="B176" s="134"/>
      <c r="C176" s="135" t="s">
        <v>391</v>
      </c>
      <c r="D176" s="135" t="s">
        <v>149</v>
      </c>
      <c r="E176" s="136" t="s">
        <v>1177</v>
      </c>
      <c r="F176" s="137" t="s">
        <v>1178</v>
      </c>
      <c r="G176" s="138" t="s">
        <v>314</v>
      </c>
      <c r="H176" s="189">
        <v>1</v>
      </c>
      <c r="I176" s="139">
        <v>0</v>
      </c>
      <c r="J176" s="139">
        <f t="shared" si="20"/>
        <v>0</v>
      </c>
      <c r="K176" s="140"/>
      <c r="L176" s="27"/>
      <c r="M176" s="141" t="s">
        <v>1</v>
      </c>
      <c r="N176" s="142" t="s">
        <v>36</v>
      </c>
      <c r="O176" s="143">
        <v>0</v>
      </c>
      <c r="P176" s="143">
        <f t="shared" si="21"/>
        <v>0</v>
      </c>
      <c r="Q176" s="143">
        <v>0</v>
      </c>
      <c r="R176" s="143">
        <f t="shared" si="22"/>
        <v>0</v>
      </c>
      <c r="S176" s="143">
        <v>0</v>
      </c>
      <c r="T176" s="144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45" t="s">
        <v>153</v>
      </c>
      <c r="AT176" s="145" t="s">
        <v>149</v>
      </c>
      <c r="AU176" s="145" t="s">
        <v>78</v>
      </c>
      <c r="AY176" s="17" t="s">
        <v>147</v>
      </c>
      <c r="BE176" s="146">
        <f t="shared" si="24"/>
        <v>0</v>
      </c>
      <c r="BF176" s="146">
        <f t="shared" si="25"/>
        <v>0</v>
      </c>
      <c r="BG176" s="146">
        <f t="shared" si="26"/>
        <v>0</v>
      </c>
      <c r="BH176" s="146">
        <f t="shared" si="27"/>
        <v>0</v>
      </c>
      <c r="BI176" s="146">
        <f t="shared" si="28"/>
        <v>0</v>
      </c>
      <c r="BJ176" s="17" t="s">
        <v>78</v>
      </c>
      <c r="BK176" s="146">
        <f t="shared" si="29"/>
        <v>0</v>
      </c>
      <c r="BL176" s="17" t="s">
        <v>153</v>
      </c>
      <c r="BM176" s="145" t="s">
        <v>624</v>
      </c>
    </row>
    <row r="177" spans="1:65" s="2" customFormat="1" ht="14.45" customHeight="1">
      <c r="A177" s="26"/>
      <c r="B177" s="134"/>
      <c r="C177" s="135" t="s">
        <v>395</v>
      </c>
      <c r="D177" s="135" t="s">
        <v>149</v>
      </c>
      <c r="E177" s="136" t="s">
        <v>1179</v>
      </c>
      <c r="F177" s="137" t="s">
        <v>1180</v>
      </c>
      <c r="G177" s="138" t="s">
        <v>314</v>
      </c>
      <c r="H177" s="189">
        <v>1</v>
      </c>
      <c r="I177" s="139">
        <v>0</v>
      </c>
      <c r="J177" s="139">
        <f t="shared" si="20"/>
        <v>0</v>
      </c>
      <c r="K177" s="140"/>
      <c r="L177" s="27"/>
      <c r="M177" s="141" t="s">
        <v>1</v>
      </c>
      <c r="N177" s="142" t="s">
        <v>36</v>
      </c>
      <c r="O177" s="143">
        <v>0</v>
      </c>
      <c r="P177" s="143">
        <f t="shared" si="21"/>
        <v>0</v>
      </c>
      <c r="Q177" s="143">
        <v>0</v>
      </c>
      <c r="R177" s="143">
        <f t="shared" si="22"/>
        <v>0</v>
      </c>
      <c r="S177" s="143">
        <v>0</v>
      </c>
      <c r="T177" s="144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45" t="s">
        <v>153</v>
      </c>
      <c r="AT177" s="145" t="s">
        <v>149</v>
      </c>
      <c r="AU177" s="145" t="s">
        <v>78</v>
      </c>
      <c r="AY177" s="17" t="s">
        <v>147</v>
      </c>
      <c r="BE177" s="146">
        <f t="shared" si="24"/>
        <v>0</v>
      </c>
      <c r="BF177" s="146">
        <f t="shared" si="25"/>
        <v>0</v>
      </c>
      <c r="BG177" s="146">
        <f t="shared" si="26"/>
        <v>0</v>
      </c>
      <c r="BH177" s="146">
        <f t="shared" si="27"/>
        <v>0</v>
      </c>
      <c r="BI177" s="146">
        <f t="shared" si="28"/>
        <v>0</v>
      </c>
      <c r="BJ177" s="17" t="s">
        <v>78</v>
      </c>
      <c r="BK177" s="146">
        <f t="shared" si="29"/>
        <v>0</v>
      </c>
      <c r="BL177" s="17" t="s">
        <v>153</v>
      </c>
      <c r="BM177" s="145" t="s">
        <v>632</v>
      </c>
    </row>
    <row r="178" spans="1:65" s="2" customFormat="1" ht="14.45" customHeight="1">
      <c r="A178" s="26"/>
      <c r="B178" s="134"/>
      <c r="C178" s="135" t="s">
        <v>399</v>
      </c>
      <c r="D178" s="135" t="s">
        <v>149</v>
      </c>
      <c r="E178" s="136" t="s">
        <v>1181</v>
      </c>
      <c r="F178" s="137" t="s">
        <v>1182</v>
      </c>
      <c r="G178" s="138" t="s">
        <v>269</v>
      </c>
      <c r="H178" s="189">
        <v>2</v>
      </c>
      <c r="I178" s="139">
        <v>0</v>
      </c>
      <c r="J178" s="139">
        <f t="shared" si="20"/>
        <v>0</v>
      </c>
      <c r="K178" s="140"/>
      <c r="L178" s="27"/>
      <c r="M178" s="141" t="s">
        <v>1</v>
      </c>
      <c r="N178" s="142" t="s">
        <v>36</v>
      </c>
      <c r="O178" s="143">
        <v>0</v>
      </c>
      <c r="P178" s="143">
        <f t="shared" si="21"/>
        <v>0</v>
      </c>
      <c r="Q178" s="143">
        <v>0</v>
      </c>
      <c r="R178" s="143">
        <f t="shared" si="22"/>
        <v>0</v>
      </c>
      <c r="S178" s="143">
        <v>0</v>
      </c>
      <c r="T178" s="144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45" t="s">
        <v>153</v>
      </c>
      <c r="AT178" s="145" t="s">
        <v>149</v>
      </c>
      <c r="AU178" s="145" t="s">
        <v>78</v>
      </c>
      <c r="AY178" s="17" t="s">
        <v>147</v>
      </c>
      <c r="BE178" s="146">
        <f t="shared" si="24"/>
        <v>0</v>
      </c>
      <c r="BF178" s="146">
        <f t="shared" si="25"/>
        <v>0</v>
      </c>
      <c r="BG178" s="146">
        <f t="shared" si="26"/>
        <v>0</v>
      </c>
      <c r="BH178" s="146">
        <f t="shared" si="27"/>
        <v>0</v>
      </c>
      <c r="BI178" s="146">
        <f t="shared" si="28"/>
        <v>0</v>
      </c>
      <c r="BJ178" s="17" t="s">
        <v>78</v>
      </c>
      <c r="BK178" s="146">
        <f t="shared" si="29"/>
        <v>0</v>
      </c>
      <c r="BL178" s="17" t="s">
        <v>153</v>
      </c>
      <c r="BM178" s="145" t="s">
        <v>640</v>
      </c>
    </row>
    <row r="179" spans="1:65" s="2" customFormat="1" ht="14.45" customHeight="1">
      <c r="A179" s="26"/>
      <c r="B179" s="134"/>
      <c r="C179" s="135" t="s">
        <v>403</v>
      </c>
      <c r="D179" s="135" t="s">
        <v>149</v>
      </c>
      <c r="E179" s="136" t="s">
        <v>1183</v>
      </c>
      <c r="F179" s="137" t="s">
        <v>1184</v>
      </c>
      <c r="G179" s="138" t="s">
        <v>269</v>
      </c>
      <c r="H179" s="189">
        <v>1</v>
      </c>
      <c r="I179" s="139">
        <v>0</v>
      </c>
      <c r="J179" s="139">
        <f t="shared" si="20"/>
        <v>0</v>
      </c>
      <c r="K179" s="140"/>
      <c r="L179" s="27"/>
      <c r="M179" s="141" t="s">
        <v>1</v>
      </c>
      <c r="N179" s="142" t="s">
        <v>36</v>
      </c>
      <c r="O179" s="143">
        <v>0</v>
      </c>
      <c r="P179" s="143">
        <f t="shared" si="21"/>
        <v>0</v>
      </c>
      <c r="Q179" s="143">
        <v>0</v>
      </c>
      <c r="R179" s="143">
        <f t="shared" si="22"/>
        <v>0</v>
      </c>
      <c r="S179" s="143">
        <v>0</v>
      </c>
      <c r="T179" s="144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45" t="s">
        <v>153</v>
      </c>
      <c r="AT179" s="145" t="s">
        <v>149</v>
      </c>
      <c r="AU179" s="145" t="s">
        <v>78</v>
      </c>
      <c r="AY179" s="17" t="s">
        <v>147</v>
      </c>
      <c r="BE179" s="146">
        <f t="shared" si="24"/>
        <v>0</v>
      </c>
      <c r="BF179" s="146">
        <f t="shared" si="25"/>
        <v>0</v>
      </c>
      <c r="BG179" s="146">
        <f t="shared" si="26"/>
        <v>0</v>
      </c>
      <c r="BH179" s="146">
        <f t="shared" si="27"/>
        <v>0</v>
      </c>
      <c r="BI179" s="146">
        <f t="shared" si="28"/>
        <v>0</v>
      </c>
      <c r="BJ179" s="17" t="s">
        <v>78</v>
      </c>
      <c r="BK179" s="146">
        <f t="shared" si="29"/>
        <v>0</v>
      </c>
      <c r="BL179" s="17" t="s">
        <v>153</v>
      </c>
      <c r="BM179" s="145" t="s">
        <v>651</v>
      </c>
    </row>
    <row r="180" spans="1:65" s="2" customFormat="1" ht="14.45" customHeight="1">
      <c r="A180" s="26"/>
      <c r="B180" s="134"/>
      <c r="C180" s="135" t="s">
        <v>409</v>
      </c>
      <c r="D180" s="135" t="s">
        <v>149</v>
      </c>
      <c r="E180" s="136" t="s">
        <v>1185</v>
      </c>
      <c r="F180" s="137" t="s">
        <v>1186</v>
      </c>
      <c r="G180" s="138" t="s">
        <v>269</v>
      </c>
      <c r="H180" s="189">
        <v>1</v>
      </c>
      <c r="I180" s="139">
        <v>0</v>
      </c>
      <c r="J180" s="139">
        <f t="shared" si="20"/>
        <v>0</v>
      </c>
      <c r="K180" s="140"/>
      <c r="L180" s="27"/>
      <c r="M180" s="141" t="s">
        <v>1</v>
      </c>
      <c r="N180" s="142" t="s">
        <v>36</v>
      </c>
      <c r="O180" s="143">
        <v>0</v>
      </c>
      <c r="P180" s="143">
        <f t="shared" si="21"/>
        <v>0</v>
      </c>
      <c r="Q180" s="143">
        <v>0</v>
      </c>
      <c r="R180" s="143">
        <f t="shared" si="22"/>
        <v>0</v>
      </c>
      <c r="S180" s="143">
        <v>0</v>
      </c>
      <c r="T180" s="144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45" t="s">
        <v>153</v>
      </c>
      <c r="AT180" s="145" t="s">
        <v>149</v>
      </c>
      <c r="AU180" s="145" t="s">
        <v>78</v>
      </c>
      <c r="AY180" s="17" t="s">
        <v>147</v>
      </c>
      <c r="BE180" s="146">
        <f t="shared" si="24"/>
        <v>0</v>
      </c>
      <c r="BF180" s="146">
        <f t="shared" si="25"/>
        <v>0</v>
      </c>
      <c r="BG180" s="146">
        <f t="shared" si="26"/>
        <v>0</v>
      </c>
      <c r="BH180" s="146">
        <f t="shared" si="27"/>
        <v>0</v>
      </c>
      <c r="BI180" s="146">
        <f t="shared" si="28"/>
        <v>0</v>
      </c>
      <c r="BJ180" s="17" t="s">
        <v>78</v>
      </c>
      <c r="BK180" s="146">
        <f t="shared" si="29"/>
        <v>0</v>
      </c>
      <c r="BL180" s="17" t="s">
        <v>153</v>
      </c>
      <c r="BM180" s="145" t="s">
        <v>662</v>
      </c>
    </row>
    <row r="181" spans="1:65" s="2" customFormat="1" ht="14.45" customHeight="1">
      <c r="A181" s="26"/>
      <c r="B181" s="134"/>
      <c r="C181" s="135" t="s">
        <v>413</v>
      </c>
      <c r="D181" s="135" t="s">
        <v>149</v>
      </c>
      <c r="E181" s="136" t="s">
        <v>1187</v>
      </c>
      <c r="F181" s="137" t="s">
        <v>1188</v>
      </c>
      <c r="G181" s="138" t="s">
        <v>269</v>
      </c>
      <c r="H181" s="189">
        <v>2</v>
      </c>
      <c r="I181" s="139">
        <v>0</v>
      </c>
      <c r="J181" s="139">
        <f t="shared" si="20"/>
        <v>0</v>
      </c>
      <c r="K181" s="140"/>
      <c r="L181" s="27"/>
      <c r="M181" s="141" t="s">
        <v>1</v>
      </c>
      <c r="N181" s="142" t="s">
        <v>36</v>
      </c>
      <c r="O181" s="143">
        <v>0</v>
      </c>
      <c r="P181" s="143">
        <f t="shared" si="21"/>
        <v>0</v>
      </c>
      <c r="Q181" s="143">
        <v>0</v>
      </c>
      <c r="R181" s="143">
        <f t="shared" si="22"/>
        <v>0</v>
      </c>
      <c r="S181" s="143">
        <v>0</v>
      </c>
      <c r="T181" s="144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45" t="s">
        <v>153</v>
      </c>
      <c r="AT181" s="145" t="s">
        <v>149</v>
      </c>
      <c r="AU181" s="145" t="s">
        <v>78</v>
      </c>
      <c r="AY181" s="17" t="s">
        <v>147</v>
      </c>
      <c r="BE181" s="146">
        <f t="shared" si="24"/>
        <v>0</v>
      </c>
      <c r="BF181" s="146">
        <f t="shared" si="25"/>
        <v>0</v>
      </c>
      <c r="BG181" s="146">
        <f t="shared" si="26"/>
        <v>0</v>
      </c>
      <c r="BH181" s="146">
        <f t="shared" si="27"/>
        <v>0</v>
      </c>
      <c r="BI181" s="146">
        <f t="shared" si="28"/>
        <v>0</v>
      </c>
      <c r="BJ181" s="17" t="s">
        <v>78</v>
      </c>
      <c r="BK181" s="146">
        <f t="shared" si="29"/>
        <v>0</v>
      </c>
      <c r="BL181" s="17" t="s">
        <v>153</v>
      </c>
      <c r="BM181" s="145" t="s">
        <v>674</v>
      </c>
    </row>
    <row r="182" spans="1:65" s="2" customFormat="1" ht="14.45" customHeight="1">
      <c r="A182" s="26"/>
      <c r="B182" s="134"/>
      <c r="C182" s="135" t="s">
        <v>417</v>
      </c>
      <c r="D182" s="135" t="s">
        <v>149</v>
      </c>
      <c r="E182" s="136" t="s">
        <v>1189</v>
      </c>
      <c r="F182" s="137" t="s">
        <v>1190</v>
      </c>
      <c r="G182" s="138" t="s">
        <v>269</v>
      </c>
      <c r="H182" s="189">
        <v>1</v>
      </c>
      <c r="I182" s="139">
        <v>0</v>
      </c>
      <c r="J182" s="139">
        <f t="shared" si="20"/>
        <v>0</v>
      </c>
      <c r="K182" s="140"/>
      <c r="L182" s="27"/>
      <c r="M182" s="141" t="s">
        <v>1</v>
      </c>
      <c r="N182" s="142" t="s">
        <v>36</v>
      </c>
      <c r="O182" s="143">
        <v>0</v>
      </c>
      <c r="P182" s="143">
        <f t="shared" si="21"/>
        <v>0</v>
      </c>
      <c r="Q182" s="143">
        <v>0</v>
      </c>
      <c r="R182" s="143">
        <f t="shared" si="22"/>
        <v>0</v>
      </c>
      <c r="S182" s="143">
        <v>0</v>
      </c>
      <c r="T182" s="144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45" t="s">
        <v>153</v>
      </c>
      <c r="AT182" s="145" t="s">
        <v>149</v>
      </c>
      <c r="AU182" s="145" t="s">
        <v>78</v>
      </c>
      <c r="AY182" s="17" t="s">
        <v>147</v>
      </c>
      <c r="BE182" s="146">
        <f t="shared" si="24"/>
        <v>0</v>
      </c>
      <c r="BF182" s="146">
        <f t="shared" si="25"/>
        <v>0</v>
      </c>
      <c r="BG182" s="146">
        <f t="shared" si="26"/>
        <v>0</v>
      </c>
      <c r="BH182" s="146">
        <f t="shared" si="27"/>
        <v>0</v>
      </c>
      <c r="BI182" s="146">
        <f t="shared" si="28"/>
        <v>0</v>
      </c>
      <c r="BJ182" s="17" t="s">
        <v>78</v>
      </c>
      <c r="BK182" s="146">
        <f t="shared" si="29"/>
        <v>0</v>
      </c>
      <c r="BL182" s="17" t="s">
        <v>153</v>
      </c>
      <c r="BM182" s="145" t="s">
        <v>683</v>
      </c>
    </row>
    <row r="183" spans="1:65" s="2" customFormat="1" ht="14.45" customHeight="1">
      <c r="A183" s="26"/>
      <c r="B183" s="134"/>
      <c r="C183" s="135" t="s">
        <v>422</v>
      </c>
      <c r="D183" s="135" t="s">
        <v>149</v>
      </c>
      <c r="E183" s="136" t="s">
        <v>1191</v>
      </c>
      <c r="F183" s="137" t="s">
        <v>1192</v>
      </c>
      <c r="G183" s="138" t="s">
        <v>269</v>
      </c>
      <c r="H183" s="189">
        <v>1</v>
      </c>
      <c r="I183" s="139">
        <v>0</v>
      </c>
      <c r="J183" s="139">
        <f t="shared" si="20"/>
        <v>0</v>
      </c>
      <c r="K183" s="140"/>
      <c r="L183" s="27"/>
      <c r="M183" s="141" t="s">
        <v>1</v>
      </c>
      <c r="N183" s="142" t="s">
        <v>36</v>
      </c>
      <c r="O183" s="143">
        <v>0</v>
      </c>
      <c r="P183" s="143">
        <f t="shared" si="21"/>
        <v>0</v>
      </c>
      <c r="Q183" s="143">
        <v>0</v>
      </c>
      <c r="R183" s="143">
        <f t="shared" si="22"/>
        <v>0</v>
      </c>
      <c r="S183" s="143">
        <v>0</v>
      </c>
      <c r="T183" s="144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45" t="s">
        <v>153</v>
      </c>
      <c r="AT183" s="145" t="s">
        <v>149</v>
      </c>
      <c r="AU183" s="145" t="s">
        <v>78</v>
      </c>
      <c r="AY183" s="17" t="s">
        <v>147</v>
      </c>
      <c r="BE183" s="146">
        <f t="shared" si="24"/>
        <v>0</v>
      </c>
      <c r="BF183" s="146">
        <f t="shared" si="25"/>
        <v>0</v>
      </c>
      <c r="BG183" s="146">
        <f t="shared" si="26"/>
        <v>0</v>
      </c>
      <c r="BH183" s="146">
        <f t="shared" si="27"/>
        <v>0</v>
      </c>
      <c r="BI183" s="146">
        <f t="shared" si="28"/>
        <v>0</v>
      </c>
      <c r="BJ183" s="17" t="s">
        <v>78</v>
      </c>
      <c r="BK183" s="146">
        <f t="shared" si="29"/>
        <v>0</v>
      </c>
      <c r="BL183" s="17" t="s">
        <v>153</v>
      </c>
      <c r="BM183" s="145" t="s">
        <v>695</v>
      </c>
    </row>
    <row r="184" spans="1:65" s="2" customFormat="1" ht="14.45" customHeight="1">
      <c r="A184" s="26"/>
      <c r="B184" s="134"/>
      <c r="C184" s="135" t="s">
        <v>428</v>
      </c>
      <c r="D184" s="135" t="s">
        <v>149</v>
      </c>
      <c r="E184" s="136" t="s">
        <v>1193</v>
      </c>
      <c r="F184" s="137" t="s">
        <v>1194</v>
      </c>
      <c r="G184" s="138" t="s">
        <v>269</v>
      </c>
      <c r="H184" s="189">
        <v>1</v>
      </c>
      <c r="I184" s="139">
        <v>0</v>
      </c>
      <c r="J184" s="139">
        <f t="shared" si="20"/>
        <v>0</v>
      </c>
      <c r="K184" s="140"/>
      <c r="L184" s="27"/>
      <c r="M184" s="141" t="s">
        <v>1</v>
      </c>
      <c r="N184" s="142" t="s">
        <v>36</v>
      </c>
      <c r="O184" s="143">
        <v>0</v>
      </c>
      <c r="P184" s="143">
        <f t="shared" si="21"/>
        <v>0</v>
      </c>
      <c r="Q184" s="143">
        <v>0</v>
      </c>
      <c r="R184" s="143">
        <f t="shared" si="22"/>
        <v>0</v>
      </c>
      <c r="S184" s="143">
        <v>0</v>
      </c>
      <c r="T184" s="144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45" t="s">
        <v>153</v>
      </c>
      <c r="AT184" s="145" t="s">
        <v>149</v>
      </c>
      <c r="AU184" s="145" t="s">
        <v>78</v>
      </c>
      <c r="AY184" s="17" t="s">
        <v>147</v>
      </c>
      <c r="BE184" s="146">
        <f t="shared" si="24"/>
        <v>0</v>
      </c>
      <c r="BF184" s="146">
        <f t="shared" si="25"/>
        <v>0</v>
      </c>
      <c r="BG184" s="146">
        <f t="shared" si="26"/>
        <v>0</v>
      </c>
      <c r="BH184" s="146">
        <f t="shared" si="27"/>
        <v>0</v>
      </c>
      <c r="BI184" s="146">
        <f t="shared" si="28"/>
        <v>0</v>
      </c>
      <c r="BJ184" s="17" t="s">
        <v>78</v>
      </c>
      <c r="BK184" s="146">
        <f t="shared" si="29"/>
        <v>0</v>
      </c>
      <c r="BL184" s="17" t="s">
        <v>153</v>
      </c>
      <c r="BM184" s="145" t="s">
        <v>704</v>
      </c>
    </row>
    <row r="185" spans="1:65" s="2" customFormat="1" ht="14.45" customHeight="1">
      <c r="A185" s="26"/>
      <c r="B185" s="134"/>
      <c r="C185" s="135" t="s">
        <v>436</v>
      </c>
      <c r="D185" s="135" t="s">
        <v>149</v>
      </c>
      <c r="E185" s="136" t="s">
        <v>1195</v>
      </c>
      <c r="F185" s="137" t="s">
        <v>1196</v>
      </c>
      <c r="G185" s="138" t="s">
        <v>1106</v>
      </c>
      <c r="H185" s="189">
        <v>1</v>
      </c>
      <c r="I185" s="139">
        <v>0</v>
      </c>
      <c r="J185" s="139">
        <f t="shared" si="20"/>
        <v>0</v>
      </c>
      <c r="K185" s="140"/>
      <c r="L185" s="27"/>
      <c r="M185" s="178" t="s">
        <v>1</v>
      </c>
      <c r="N185" s="179" t="s">
        <v>36</v>
      </c>
      <c r="O185" s="180">
        <v>0</v>
      </c>
      <c r="P185" s="180">
        <f t="shared" si="21"/>
        <v>0</v>
      </c>
      <c r="Q185" s="180">
        <v>0</v>
      </c>
      <c r="R185" s="180">
        <f t="shared" si="22"/>
        <v>0</v>
      </c>
      <c r="S185" s="180">
        <v>0</v>
      </c>
      <c r="T185" s="181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45" t="s">
        <v>153</v>
      </c>
      <c r="AT185" s="145" t="s">
        <v>149</v>
      </c>
      <c r="AU185" s="145" t="s">
        <v>78</v>
      </c>
      <c r="AY185" s="17" t="s">
        <v>147</v>
      </c>
      <c r="BE185" s="146">
        <f t="shared" si="24"/>
        <v>0</v>
      </c>
      <c r="BF185" s="146">
        <f t="shared" si="25"/>
        <v>0</v>
      </c>
      <c r="BG185" s="146">
        <f t="shared" si="26"/>
        <v>0</v>
      </c>
      <c r="BH185" s="146">
        <f t="shared" si="27"/>
        <v>0</v>
      </c>
      <c r="BI185" s="146">
        <f t="shared" si="28"/>
        <v>0</v>
      </c>
      <c r="BJ185" s="17" t="s">
        <v>78</v>
      </c>
      <c r="BK185" s="146">
        <f t="shared" si="29"/>
        <v>0</v>
      </c>
      <c r="BL185" s="17" t="s">
        <v>153</v>
      </c>
      <c r="BM185" s="145" t="s">
        <v>716</v>
      </c>
    </row>
    <row r="186" spans="1:31" s="2" customFormat="1" ht="6.95" customHeight="1">
      <c r="A186" s="26"/>
      <c r="B186" s="37"/>
      <c r="C186" s="38"/>
      <c r="D186" s="38"/>
      <c r="E186" s="38"/>
      <c r="F186" s="38"/>
      <c r="G186" s="38"/>
      <c r="H186" s="38"/>
      <c r="I186" s="38"/>
      <c r="J186" s="38"/>
      <c r="K186" s="38"/>
      <c r="L186" s="27"/>
      <c r="M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</row>
    <row r="201" ht="12">
      <c r="F201" s="195"/>
    </row>
  </sheetData>
  <sheetProtection algorithmName="SHA-512" hashValue="QK4dtCBvuMCI8CVs5qIieAUS5G8NKIoq9KG5F5iN4BWPbcYJCWcPVmRlFDHZZia81Xwkr+hpCAvN63xs5BKlRg==" saltValue="AZ4YmMbwi8KIVIDvGQndWQ==" spinCount="100000" sheet="1" objects="1" scenarios="1"/>
  <autoFilter ref="C122:K185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6"/>
  <sheetViews>
    <sheetView showGridLines="0" workbookViewId="0" topLeftCell="A109">
      <selection activeCell="I125" sqref="I12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3"/>
    </row>
    <row r="2" spans="12:46" s="1" customFormat="1" ht="36.95" customHeight="1">
      <c r="L2" s="262" t="s">
        <v>5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AT2" s="17" t="s">
        <v>89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</row>
    <row r="4" spans="2:46" s="1" customFormat="1" ht="24.95" customHeight="1">
      <c r="B4" s="20"/>
      <c r="D4" s="21" t="s">
        <v>102</v>
      </c>
      <c r="L4" s="20"/>
      <c r="M4" s="84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4" t="s">
        <v>14</v>
      </c>
      <c r="L6" s="20"/>
    </row>
    <row r="7" spans="2:12" s="1" customFormat="1" ht="16.5" customHeight="1">
      <c r="B7" s="20"/>
      <c r="E7" s="270" t="str">
        <f>'Rekapitulace zakázky'!K6</f>
        <v>F.2 Stavební úpravy objektů č. p. 3318 a 3319 (PS 45) - bez specifických úprav pro provozovnu</v>
      </c>
      <c r="F7" s="271"/>
      <c r="G7" s="271"/>
      <c r="H7" s="271"/>
      <c r="L7" s="20"/>
    </row>
    <row r="8" spans="2:12" s="1" customFormat="1" ht="12" customHeight="1">
      <c r="B8" s="20"/>
      <c r="D8" s="24" t="s">
        <v>103</v>
      </c>
      <c r="L8" s="20"/>
    </row>
    <row r="9" spans="1:31" s="2" customFormat="1" ht="16.5" customHeight="1">
      <c r="A9" s="26"/>
      <c r="B9" s="27"/>
      <c r="C9" s="26"/>
      <c r="D9" s="26"/>
      <c r="E9" s="270" t="s">
        <v>104</v>
      </c>
      <c r="F9" s="269"/>
      <c r="G9" s="269"/>
      <c r="H9" s="269"/>
      <c r="I9" s="26"/>
      <c r="J9" s="26"/>
      <c r="K9" s="26"/>
      <c r="L9" s="32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 customHeight="1">
      <c r="A10" s="26"/>
      <c r="B10" s="27"/>
      <c r="C10" s="26"/>
      <c r="D10" s="24" t="s">
        <v>1070</v>
      </c>
      <c r="E10" s="26"/>
      <c r="F10" s="26"/>
      <c r="G10" s="26"/>
      <c r="H10" s="26"/>
      <c r="I10" s="26"/>
      <c r="J10" s="26"/>
      <c r="K10" s="26"/>
      <c r="L10" s="32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6.5" customHeight="1">
      <c r="A11" s="26"/>
      <c r="B11" s="27"/>
      <c r="C11" s="26"/>
      <c r="D11" s="26"/>
      <c r="E11" s="268" t="s">
        <v>1197</v>
      </c>
      <c r="F11" s="269"/>
      <c r="G11" s="269"/>
      <c r="H11" s="269"/>
      <c r="I11" s="26"/>
      <c r="J11" s="26"/>
      <c r="K11" s="26"/>
      <c r="L11" s="32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2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2" customHeight="1">
      <c r="A13" s="26"/>
      <c r="B13" s="27"/>
      <c r="C13" s="26"/>
      <c r="D13" s="24" t="s">
        <v>15</v>
      </c>
      <c r="E13" s="26"/>
      <c r="F13" s="23" t="s">
        <v>1</v>
      </c>
      <c r="G13" s="26"/>
      <c r="H13" s="26"/>
      <c r="I13" s="24" t="s">
        <v>16</v>
      </c>
      <c r="J13" s="23" t="s">
        <v>1</v>
      </c>
      <c r="K13" s="26"/>
      <c r="L13" s="32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4" t="s">
        <v>17</v>
      </c>
      <c r="E14" s="26"/>
      <c r="F14" s="23" t="s">
        <v>18</v>
      </c>
      <c r="G14" s="26"/>
      <c r="H14" s="26"/>
      <c r="I14" s="24" t="s">
        <v>19</v>
      </c>
      <c r="J14" s="43">
        <f>'Rekapitulace zakázky'!AN8</f>
        <v>44260</v>
      </c>
      <c r="K14" s="26"/>
      <c r="L14" s="32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2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12" customHeight="1">
      <c r="A16" s="26"/>
      <c r="B16" s="27"/>
      <c r="C16" s="26"/>
      <c r="D16" s="24" t="s">
        <v>20</v>
      </c>
      <c r="E16" s="26"/>
      <c r="F16" s="26"/>
      <c r="G16" s="26"/>
      <c r="H16" s="26"/>
      <c r="I16" s="24" t="s">
        <v>21</v>
      </c>
      <c r="J16" s="23" t="s">
        <v>1</v>
      </c>
      <c r="K16" s="26"/>
      <c r="L16" s="32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3" t="s">
        <v>22</v>
      </c>
      <c r="F17" s="26"/>
      <c r="G17" s="26"/>
      <c r="H17" s="26"/>
      <c r="I17" s="24" t="s">
        <v>23</v>
      </c>
      <c r="J17" s="23" t="s">
        <v>1</v>
      </c>
      <c r="K17" s="26"/>
      <c r="L17" s="32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2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4" t="s">
        <v>24</v>
      </c>
      <c r="E19" s="26"/>
      <c r="F19" s="26"/>
      <c r="G19" s="26"/>
      <c r="H19" s="26"/>
      <c r="I19" s="24" t="s">
        <v>21</v>
      </c>
      <c r="J19" s="23" t="str">
        <f>'Rekapitulace zakázky'!AN13</f>
        <v/>
      </c>
      <c r="K19" s="26"/>
      <c r="L19" s="32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72" t="str">
        <f>'Rekapitulace zakázky'!E14</f>
        <v xml:space="preserve"> </v>
      </c>
      <c r="F20" s="272"/>
      <c r="G20" s="272"/>
      <c r="H20" s="272"/>
      <c r="I20" s="24" t="s">
        <v>23</v>
      </c>
      <c r="J20" s="23" t="str">
        <f>'Rekapitulace zakázky'!AN14</f>
        <v/>
      </c>
      <c r="K20" s="26"/>
      <c r="L20" s="32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2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4" t="s">
        <v>26</v>
      </c>
      <c r="E22" s="26"/>
      <c r="F22" s="26"/>
      <c r="G22" s="26"/>
      <c r="H22" s="26"/>
      <c r="I22" s="24" t="s">
        <v>21</v>
      </c>
      <c r="J22" s="23" t="s">
        <v>1</v>
      </c>
      <c r="K22" s="26"/>
      <c r="L22" s="32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3" t="s">
        <v>27</v>
      </c>
      <c r="F23" s="26"/>
      <c r="G23" s="26"/>
      <c r="H23" s="26"/>
      <c r="I23" s="24" t="s">
        <v>23</v>
      </c>
      <c r="J23" s="23" t="s">
        <v>1</v>
      </c>
      <c r="K23" s="26"/>
      <c r="L23" s="32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2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4" t="s">
        <v>29</v>
      </c>
      <c r="E25" s="26"/>
      <c r="F25" s="26"/>
      <c r="G25" s="26"/>
      <c r="H25" s="26"/>
      <c r="I25" s="24" t="s">
        <v>21</v>
      </c>
      <c r="J25" s="23" t="str">
        <f>IF('Rekapitulace zakázky'!AN19="","",'Rekapitulace zakázky'!AN19)</f>
        <v/>
      </c>
      <c r="K25" s="26"/>
      <c r="L25" s="32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3" t="str">
        <f>IF('Rekapitulace zakázky'!E20="","",'Rekapitulace zakázky'!E20)</f>
        <v xml:space="preserve"> </v>
      </c>
      <c r="F26" s="26"/>
      <c r="G26" s="26"/>
      <c r="H26" s="26"/>
      <c r="I26" s="24" t="s">
        <v>23</v>
      </c>
      <c r="J26" s="23" t="str">
        <f>IF('Rekapitulace zakázky'!AN20="","",'Rekapitulace zakázky'!AN20)</f>
        <v/>
      </c>
      <c r="K26" s="26"/>
      <c r="L26" s="32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2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4" t="s">
        <v>30</v>
      </c>
      <c r="E28" s="26"/>
      <c r="F28" s="26"/>
      <c r="G28" s="26"/>
      <c r="H28" s="26"/>
      <c r="I28" s="26"/>
      <c r="J28" s="26"/>
      <c r="K28" s="26"/>
      <c r="L28" s="32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85"/>
      <c r="B29" s="86"/>
      <c r="C29" s="85"/>
      <c r="D29" s="85"/>
      <c r="E29" s="273" t="s">
        <v>1</v>
      </c>
      <c r="F29" s="273"/>
      <c r="G29" s="273"/>
      <c r="H29" s="273"/>
      <c r="I29" s="85"/>
      <c r="J29" s="85"/>
      <c r="K29" s="85"/>
      <c r="L29" s="87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2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54"/>
      <c r="E31" s="54"/>
      <c r="F31" s="54"/>
      <c r="G31" s="54"/>
      <c r="H31" s="54"/>
      <c r="I31" s="54"/>
      <c r="J31" s="54"/>
      <c r="K31" s="54"/>
      <c r="L31" s="32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88" t="s">
        <v>31</v>
      </c>
      <c r="E32" s="26"/>
      <c r="F32" s="26"/>
      <c r="G32" s="26"/>
      <c r="H32" s="26"/>
      <c r="I32" s="26"/>
      <c r="J32" s="58">
        <f>ROUND(J123,2)</f>
        <v>0</v>
      </c>
      <c r="K32" s="26"/>
      <c r="L32" s="32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54"/>
      <c r="E33" s="54"/>
      <c r="F33" s="54"/>
      <c r="G33" s="54"/>
      <c r="H33" s="54"/>
      <c r="I33" s="54"/>
      <c r="J33" s="54"/>
      <c r="K33" s="54"/>
      <c r="L33" s="32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29" t="s">
        <v>33</v>
      </c>
      <c r="G34" s="26"/>
      <c r="H34" s="26"/>
      <c r="I34" s="29" t="s">
        <v>32</v>
      </c>
      <c r="J34" s="29" t="s">
        <v>34</v>
      </c>
      <c r="K34" s="26"/>
      <c r="L34" s="32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89" t="s">
        <v>35</v>
      </c>
      <c r="E35" s="24" t="s">
        <v>36</v>
      </c>
      <c r="F35" s="90">
        <f>ROUND((SUM(BE123:BE155)),2)</f>
        <v>0</v>
      </c>
      <c r="G35" s="26"/>
      <c r="H35" s="26"/>
      <c r="I35" s="91">
        <v>0.21</v>
      </c>
      <c r="J35" s="90">
        <f>ROUND(((SUM(BE123:BE155))*I35),2)</f>
        <v>0</v>
      </c>
      <c r="K35" s="26"/>
      <c r="L35" s="32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4" t="s">
        <v>37</v>
      </c>
      <c r="F36" s="90">
        <f>ROUND((SUM(BF123:BF155)),2)</f>
        <v>0</v>
      </c>
      <c r="G36" s="26"/>
      <c r="H36" s="26"/>
      <c r="I36" s="91">
        <v>0.15</v>
      </c>
      <c r="J36" s="90">
        <f>ROUND(((SUM(BF123:BF155))*I36),2)</f>
        <v>0</v>
      </c>
      <c r="K36" s="26"/>
      <c r="L36" s="32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4" t="s">
        <v>38</v>
      </c>
      <c r="F37" s="90">
        <f>ROUND((SUM(BG123:BG155)),2)</f>
        <v>0</v>
      </c>
      <c r="G37" s="26"/>
      <c r="H37" s="26"/>
      <c r="I37" s="91">
        <v>0.21</v>
      </c>
      <c r="J37" s="90">
        <f>0</f>
        <v>0</v>
      </c>
      <c r="K37" s="26"/>
      <c r="L37" s="32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 hidden="1">
      <c r="A38" s="26"/>
      <c r="B38" s="27"/>
      <c r="C38" s="26"/>
      <c r="D38" s="26"/>
      <c r="E38" s="24" t="s">
        <v>39</v>
      </c>
      <c r="F38" s="90">
        <f>ROUND((SUM(BH123:BH155)),2)</f>
        <v>0</v>
      </c>
      <c r="G38" s="26"/>
      <c r="H38" s="26"/>
      <c r="I38" s="91">
        <v>0.15</v>
      </c>
      <c r="J38" s="90">
        <f>0</f>
        <v>0</v>
      </c>
      <c r="K38" s="26"/>
      <c r="L38" s="32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customHeight="1" hidden="1">
      <c r="A39" s="26"/>
      <c r="B39" s="27"/>
      <c r="C39" s="26"/>
      <c r="D39" s="26"/>
      <c r="E39" s="24" t="s">
        <v>40</v>
      </c>
      <c r="F39" s="90">
        <f>ROUND((SUM(BI123:BI155)),2)</f>
        <v>0</v>
      </c>
      <c r="G39" s="26"/>
      <c r="H39" s="26"/>
      <c r="I39" s="91">
        <v>0</v>
      </c>
      <c r="J39" s="90">
        <f>0</f>
        <v>0</v>
      </c>
      <c r="K39" s="26"/>
      <c r="L39" s="32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2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2"/>
      <c r="D41" s="93" t="s">
        <v>41</v>
      </c>
      <c r="E41" s="48"/>
      <c r="F41" s="48"/>
      <c r="G41" s="94" t="s">
        <v>42</v>
      </c>
      <c r="H41" s="95" t="s">
        <v>43</v>
      </c>
      <c r="I41" s="48"/>
      <c r="J41" s="96">
        <f>SUM(J32:J39)</f>
        <v>0</v>
      </c>
      <c r="K41" s="97"/>
      <c r="L41" s="32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2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2"/>
      <c r="D50" s="33" t="s">
        <v>44</v>
      </c>
      <c r="E50" s="34"/>
      <c r="F50" s="34"/>
      <c r="G50" s="33" t="s">
        <v>45</v>
      </c>
      <c r="H50" s="34"/>
      <c r="I50" s="34"/>
      <c r="J50" s="34"/>
      <c r="K50" s="34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6"/>
      <c r="B61" s="27"/>
      <c r="C61" s="26"/>
      <c r="D61" s="35" t="s">
        <v>46</v>
      </c>
      <c r="E61" s="28"/>
      <c r="F61" s="98" t="s">
        <v>47</v>
      </c>
      <c r="G61" s="35" t="s">
        <v>46</v>
      </c>
      <c r="H61" s="28"/>
      <c r="I61" s="28"/>
      <c r="J61" s="99" t="s">
        <v>47</v>
      </c>
      <c r="K61" s="28"/>
      <c r="L61" s="32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6"/>
      <c r="B65" s="27"/>
      <c r="C65" s="26"/>
      <c r="D65" s="33" t="s">
        <v>48</v>
      </c>
      <c r="E65" s="36"/>
      <c r="F65" s="36"/>
      <c r="G65" s="33" t="s">
        <v>49</v>
      </c>
      <c r="H65" s="36"/>
      <c r="I65" s="36"/>
      <c r="J65" s="36"/>
      <c r="K65" s="36"/>
      <c r="L65" s="32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6"/>
      <c r="B76" s="27"/>
      <c r="C76" s="26"/>
      <c r="D76" s="35" t="s">
        <v>46</v>
      </c>
      <c r="E76" s="28"/>
      <c r="F76" s="98" t="s">
        <v>47</v>
      </c>
      <c r="G76" s="35" t="s">
        <v>46</v>
      </c>
      <c r="H76" s="28"/>
      <c r="I76" s="28"/>
      <c r="J76" s="99" t="s">
        <v>47</v>
      </c>
      <c r="K76" s="28"/>
      <c r="L76" s="32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2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32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21" t="s">
        <v>105</v>
      </c>
      <c r="D82" s="26"/>
      <c r="E82" s="26"/>
      <c r="F82" s="26"/>
      <c r="G82" s="26"/>
      <c r="H82" s="26"/>
      <c r="I82" s="26"/>
      <c r="J82" s="26"/>
      <c r="K82" s="26"/>
      <c r="L82" s="32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2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4" t="s">
        <v>14</v>
      </c>
      <c r="D84" s="26"/>
      <c r="E84" s="26"/>
      <c r="F84" s="26"/>
      <c r="G84" s="26"/>
      <c r="H84" s="26"/>
      <c r="I84" s="26"/>
      <c r="J84" s="26"/>
      <c r="K84" s="26"/>
      <c r="L84" s="32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70" t="str">
        <f>E7</f>
        <v>F.2 Stavební úpravy objektů č. p. 3318 a 3319 (PS 45) - bez specifických úprav pro provozovnu</v>
      </c>
      <c r="F85" s="271"/>
      <c r="G85" s="271"/>
      <c r="H85" s="271"/>
      <c r="I85" s="26"/>
      <c r="J85" s="26"/>
      <c r="K85" s="26"/>
      <c r="L85" s="32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2:12" s="1" customFormat="1" ht="12" customHeight="1">
      <c r="B86" s="20"/>
      <c r="C86" s="24" t="s">
        <v>103</v>
      </c>
      <c r="L86" s="20"/>
    </row>
    <row r="87" spans="1:31" s="2" customFormat="1" ht="16.5" customHeight="1">
      <c r="A87" s="26"/>
      <c r="B87" s="27"/>
      <c r="C87" s="26"/>
      <c r="D87" s="26"/>
      <c r="E87" s="270" t="s">
        <v>104</v>
      </c>
      <c r="F87" s="269"/>
      <c r="G87" s="269"/>
      <c r="H87" s="269"/>
      <c r="I87" s="26"/>
      <c r="J87" s="26"/>
      <c r="K87" s="26"/>
      <c r="L87" s="32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4" t="s">
        <v>1070</v>
      </c>
      <c r="D88" s="26"/>
      <c r="E88" s="26"/>
      <c r="F88" s="26"/>
      <c r="G88" s="26"/>
      <c r="H88" s="26"/>
      <c r="I88" s="26"/>
      <c r="J88" s="26"/>
      <c r="K88" s="26"/>
      <c r="L88" s="32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268" t="str">
        <f>E11</f>
        <v>D.1.4.2 - ÚT</v>
      </c>
      <c r="F89" s="269"/>
      <c r="G89" s="269"/>
      <c r="H89" s="269"/>
      <c r="I89" s="26"/>
      <c r="J89" s="26"/>
      <c r="K89" s="26"/>
      <c r="L89" s="32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2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4" t="s">
        <v>17</v>
      </c>
      <c r="D91" s="26"/>
      <c r="E91" s="26"/>
      <c r="F91" s="23" t="str">
        <f>F14</f>
        <v>ul. Mánesova, Frýdek-Místek</v>
      </c>
      <c r="G91" s="26"/>
      <c r="H91" s="26"/>
      <c r="I91" s="24" t="s">
        <v>19</v>
      </c>
      <c r="J91" s="43">
        <f>IF(J14="","",J14)</f>
        <v>44260</v>
      </c>
      <c r="K91" s="26"/>
      <c r="L91" s="32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2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25.7" customHeight="1">
      <c r="A93" s="26"/>
      <c r="B93" s="27"/>
      <c r="C93" s="24" t="s">
        <v>20</v>
      </c>
      <c r="D93" s="26"/>
      <c r="E93" s="26"/>
      <c r="F93" s="23" t="str">
        <f>E17</f>
        <v>Distep, a.s.</v>
      </c>
      <c r="G93" s="26"/>
      <c r="H93" s="26"/>
      <c r="I93" s="24" t="s">
        <v>26</v>
      </c>
      <c r="J93" s="25" t="str">
        <f>E23</f>
        <v>Ing. Miroslav Havlásek</v>
      </c>
      <c r="K93" s="26"/>
      <c r="L93" s="32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4" t="s">
        <v>24</v>
      </c>
      <c r="D94" s="26"/>
      <c r="E94" s="26"/>
      <c r="F94" s="23" t="str">
        <f>IF(E20="","",E20)</f>
        <v xml:space="preserve"> </v>
      </c>
      <c r="G94" s="26"/>
      <c r="H94" s="26"/>
      <c r="I94" s="24" t="s">
        <v>29</v>
      </c>
      <c r="J94" s="25" t="str">
        <f>E26</f>
        <v xml:space="preserve"> </v>
      </c>
      <c r="K94" s="26"/>
      <c r="L94" s="32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2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0" t="s">
        <v>106</v>
      </c>
      <c r="D96" s="92"/>
      <c r="E96" s="92"/>
      <c r="F96" s="92"/>
      <c r="G96" s="92"/>
      <c r="H96" s="92"/>
      <c r="I96" s="92"/>
      <c r="J96" s="101" t="s">
        <v>107</v>
      </c>
      <c r="K96" s="92"/>
      <c r="L96" s="32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2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02" t="s">
        <v>108</v>
      </c>
      <c r="D98" s="26"/>
      <c r="E98" s="26"/>
      <c r="F98" s="26"/>
      <c r="G98" s="26"/>
      <c r="H98" s="26"/>
      <c r="I98" s="26"/>
      <c r="J98" s="58">
        <f>J123</f>
        <v>0</v>
      </c>
      <c r="K98" s="26"/>
      <c r="L98" s="32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7" t="s">
        <v>109</v>
      </c>
    </row>
    <row r="99" spans="2:12" s="9" customFormat="1" ht="24.95" customHeight="1">
      <c r="B99" s="103"/>
      <c r="D99" s="104" t="s">
        <v>1198</v>
      </c>
      <c r="E99" s="105"/>
      <c r="F99" s="105"/>
      <c r="G99" s="105"/>
      <c r="H99" s="105"/>
      <c r="I99" s="105"/>
      <c r="J99" s="106">
        <f>J124</f>
        <v>0</v>
      </c>
      <c r="L99" s="103"/>
    </row>
    <row r="100" spans="2:12" s="9" customFormat="1" ht="24.95" customHeight="1">
      <c r="B100" s="103"/>
      <c r="D100" s="104" t="s">
        <v>1199</v>
      </c>
      <c r="E100" s="105"/>
      <c r="F100" s="105"/>
      <c r="G100" s="105"/>
      <c r="H100" s="105"/>
      <c r="I100" s="105"/>
      <c r="J100" s="106">
        <f>J132</f>
        <v>0</v>
      </c>
      <c r="L100" s="103"/>
    </row>
    <row r="101" spans="2:12" s="9" customFormat="1" ht="24.95" customHeight="1">
      <c r="B101" s="103"/>
      <c r="D101" s="104" t="s">
        <v>1200</v>
      </c>
      <c r="E101" s="105"/>
      <c r="F101" s="105"/>
      <c r="G101" s="105"/>
      <c r="H101" s="105"/>
      <c r="I101" s="105"/>
      <c r="J101" s="106">
        <f>J143</f>
        <v>0</v>
      </c>
      <c r="L101" s="103"/>
    </row>
    <row r="102" spans="1:31" s="2" customFormat="1" ht="21.75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2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5" customHeight="1">
      <c r="A103" s="2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2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7" spans="1:31" s="2" customFormat="1" ht="6.95" customHeight="1">
      <c r="A107" s="26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32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5" customHeight="1">
      <c r="A108" s="26"/>
      <c r="B108" s="27"/>
      <c r="C108" s="21" t="s">
        <v>132</v>
      </c>
      <c r="D108" s="26"/>
      <c r="E108" s="26"/>
      <c r="F108" s="26"/>
      <c r="G108" s="26"/>
      <c r="H108" s="26"/>
      <c r="I108" s="26"/>
      <c r="J108" s="26"/>
      <c r="K108" s="26"/>
      <c r="L108" s="32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2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4" t="s">
        <v>14</v>
      </c>
      <c r="D110" s="26"/>
      <c r="E110" s="26"/>
      <c r="F110" s="26"/>
      <c r="G110" s="26"/>
      <c r="H110" s="26"/>
      <c r="I110" s="26"/>
      <c r="J110" s="26"/>
      <c r="K110" s="26"/>
      <c r="L110" s="32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270" t="str">
        <f>E7</f>
        <v>F.2 Stavební úpravy objektů č. p. 3318 a 3319 (PS 45) - bez specifických úprav pro provozovnu</v>
      </c>
      <c r="F111" s="271"/>
      <c r="G111" s="271"/>
      <c r="H111" s="271"/>
      <c r="I111" s="26"/>
      <c r="J111" s="26"/>
      <c r="K111" s="26"/>
      <c r="L111" s="32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2:12" s="1" customFormat="1" ht="12" customHeight="1">
      <c r="B112" s="20"/>
      <c r="C112" s="24" t="s">
        <v>103</v>
      </c>
      <c r="L112" s="20"/>
    </row>
    <row r="113" spans="1:31" s="2" customFormat="1" ht="16.5" customHeight="1">
      <c r="A113" s="26"/>
      <c r="B113" s="27"/>
      <c r="C113" s="26"/>
      <c r="D113" s="26"/>
      <c r="E113" s="270" t="s">
        <v>104</v>
      </c>
      <c r="F113" s="269"/>
      <c r="G113" s="269"/>
      <c r="H113" s="269"/>
      <c r="I113" s="26"/>
      <c r="J113" s="26"/>
      <c r="K113" s="26"/>
      <c r="L113" s="32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2" customHeight="1">
      <c r="A114" s="26"/>
      <c r="B114" s="27"/>
      <c r="C114" s="24" t="s">
        <v>1070</v>
      </c>
      <c r="D114" s="26"/>
      <c r="E114" s="26"/>
      <c r="F114" s="26"/>
      <c r="G114" s="26"/>
      <c r="H114" s="26"/>
      <c r="I114" s="26"/>
      <c r="J114" s="26"/>
      <c r="K114" s="26"/>
      <c r="L114" s="32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6.5" customHeight="1">
      <c r="A115" s="26"/>
      <c r="B115" s="27"/>
      <c r="C115" s="26"/>
      <c r="D115" s="26"/>
      <c r="E115" s="268" t="str">
        <f>E11</f>
        <v>D.1.4.2 - ÚT</v>
      </c>
      <c r="F115" s="269"/>
      <c r="G115" s="269"/>
      <c r="H115" s="269"/>
      <c r="I115" s="26"/>
      <c r="J115" s="26"/>
      <c r="K115" s="26"/>
      <c r="L115" s="32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2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2" customHeight="1">
      <c r="A117" s="26"/>
      <c r="B117" s="27"/>
      <c r="C117" s="24" t="s">
        <v>17</v>
      </c>
      <c r="D117" s="26"/>
      <c r="E117" s="26"/>
      <c r="F117" s="23" t="str">
        <f>F14</f>
        <v>ul. Mánesova, Frýdek-Místek</v>
      </c>
      <c r="G117" s="26"/>
      <c r="H117" s="26"/>
      <c r="I117" s="24" t="s">
        <v>19</v>
      </c>
      <c r="J117" s="43">
        <f>IF(J14="","",J14)</f>
        <v>44260</v>
      </c>
      <c r="K117" s="26"/>
      <c r="L117" s="32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2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25.7" customHeight="1">
      <c r="A119" s="26"/>
      <c r="B119" s="27"/>
      <c r="C119" s="24" t="s">
        <v>20</v>
      </c>
      <c r="D119" s="26"/>
      <c r="E119" s="26"/>
      <c r="F119" s="23" t="str">
        <f>E17</f>
        <v>Distep, a.s.</v>
      </c>
      <c r="G119" s="26"/>
      <c r="H119" s="26"/>
      <c r="I119" s="24" t="s">
        <v>26</v>
      </c>
      <c r="J119" s="25" t="str">
        <f>E23</f>
        <v>Ing. Miroslav Havlásek</v>
      </c>
      <c r="K119" s="26"/>
      <c r="L119" s="32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5.2" customHeight="1">
      <c r="A120" s="26"/>
      <c r="B120" s="27"/>
      <c r="C120" s="24" t="s">
        <v>24</v>
      </c>
      <c r="D120" s="26"/>
      <c r="E120" s="26"/>
      <c r="F120" s="23" t="str">
        <f>IF(E20="","",E20)</f>
        <v xml:space="preserve"> </v>
      </c>
      <c r="G120" s="26"/>
      <c r="H120" s="26"/>
      <c r="I120" s="24" t="s">
        <v>29</v>
      </c>
      <c r="J120" s="25" t="str">
        <f>E26</f>
        <v xml:space="preserve"> </v>
      </c>
      <c r="K120" s="26"/>
      <c r="L120" s="32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2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11" customFormat="1" ht="29.25" customHeight="1">
      <c r="A122" s="111"/>
      <c r="B122" s="112"/>
      <c r="C122" s="113" t="s">
        <v>133</v>
      </c>
      <c r="D122" s="114" t="s">
        <v>56</v>
      </c>
      <c r="E122" s="114" t="s">
        <v>52</v>
      </c>
      <c r="F122" s="114" t="s">
        <v>53</v>
      </c>
      <c r="G122" s="114" t="s">
        <v>134</v>
      </c>
      <c r="H122" s="114" t="s">
        <v>135</v>
      </c>
      <c r="I122" s="114" t="s">
        <v>136</v>
      </c>
      <c r="J122" s="115" t="s">
        <v>107</v>
      </c>
      <c r="K122" s="116" t="s">
        <v>137</v>
      </c>
      <c r="L122" s="117"/>
      <c r="M122" s="50" t="s">
        <v>1</v>
      </c>
      <c r="N122" s="51" t="s">
        <v>35</v>
      </c>
      <c r="O122" s="51" t="s">
        <v>138</v>
      </c>
      <c r="P122" s="51" t="s">
        <v>139</v>
      </c>
      <c r="Q122" s="51" t="s">
        <v>140</v>
      </c>
      <c r="R122" s="51" t="s">
        <v>141</v>
      </c>
      <c r="S122" s="51" t="s">
        <v>142</v>
      </c>
      <c r="T122" s="52" t="s">
        <v>143</v>
      </c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</row>
    <row r="123" spans="1:63" s="2" customFormat="1" ht="22.9" customHeight="1">
      <c r="A123" s="26"/>
      <c r="B123" s="27"/>
      <c r="C123" s="57" t="s">
        <v>144</v>
      </c>
      <c r="D123" s="26"/>
      <c r="E123" s="26"/>
      <c r="F123" s="26"/>
      <c r="G123" s="26"/>
      <c r="H123" s="26"/>
      <c r="I123" s="26"/>
      <c r="J123" s="118">
        <f>BK123</f>
        <v>0</v>
      </c>
      <c r="K123" s="26"/>
      <c r="L123" s="27"/>
      <c r="M123" s="53"/>
      <c r="N123" s="44"/>
      <c r="O123" s="54"/>
      <c r="P123" s="119">
        <f>P124+P132+P143</f>
        <v>0</v>
      </c>
      <c r="Q123" s="54"/>
      <c r="R123" s="119">
        <f>R124+R132+R143</f>
        <v>0</v>
      </c>
      <c r="S123" s="54"/>
      <c r="T123" s="120">
        <f>T124+T132+T143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7" t="s">
        <v>70</v>
      </c>
      <c r="AU123" s="17" t="s">
        <v>109</v>
      </c>
      <c r="BK123" s="121">
        <f>BK124+BK132+BK143</f>
        <v>0</v>
      </c>
    </row>
    <row r="124" spans="2:63" s="12" customFormat="1" ht="25.9" customHeight="1">
      <c r="B124" s="122"/>
      <c r="D124" s="123" t="s">
        <v>70</v>
      </c>
      <c r="E124" s="124" t="s">
        <v>432</v>
      </c>
      <c r="F124" s="124" t="s">
        <v>1201</v>
      </c>
      <c r="J124" s="125">
        <f>BK124</f>
        <v>0</v>
      </c>
      <c r="L124" s="122"/>
      <c r="M124" s="126"/>
      <c r="N124" s="127"/>
      <c r="O124" s="127"/>
      <c r="P124" s="128">
        <f>SUM(P125:P131)</f>
        <v>0</v>
      </c>
      <c r="Q124" s="127"/>
      <c r="R124" s="128">
        <f>SUM(R125:R131)</f>
        <v>0</v>
      </c>
      <c r="S124" s="127"/>
      <c r="T124" s="129">
        <f>SUM(T125:T131)</f>
        <v>0</v>
      </c>
      <c r="W124" s="196"/>
      <c r="AR124" s="123" t="s">
        <v>80</v>
      </c>
      <c r="AT124" s="130" t="s">
        <v>70</v>
      </c>
      <c r="AU124" s="130" t="s">
        <v>71</v>
      </c>
      <c r="AY124" s="123" t="s">
        <v>147</v>
      </c>
      <c r="BK124" s="131">
        <f>SUM(BK125:BK131)</f>
        <v>0</v>
      </c>
    </row>
    <row r="125" spans="1:65" s="2" customFormat="1" ht="14.45" customHeight="1">
      <c r="A125" s="26"/>
      <c r="B125" s="134"/>
      <c r="C125" s="135" t="s">
        <v>78</v>
      </c>
      <c r="D125" s="135" t="s">
        <v>149</v>
      </c>
      <c r="E125" s="136" t="s">
        <v>1202</v>
      </c>
      <c r="F125" s="137" t="s">
        <v>1203</v>
      </c>
      <c r="G125" s="138" t="s">
        <v>379</v>
      </c>
      <c r="H125" s="189">
        <v>76</v>
      </c>
      <c r="I125" s="139">
        <v>0</v>
      </c>
      <c r="J125" s="139">
        <f aca="true" t="shared" si="0" ref="J125:J131">ROUND(I125*H125,2)</f>
        <v>0</v>
      </c>
      <c r="K125" s="140"/>
      <c r="L125" s="27"/>
      <c r="M125" s="141" t="s">
        <v>1</v>
      </c>
      <c r="N125" s="142" t="s">
        <v>36</v>
      </c>
      <c r="O125" s="143">
        <v>0</v>
      </c>
      <c r="P125" s="143">
        <f aca="true" t="shared" si="1" ref="P125:P131">O125*H125</f>
        <v>0</v>
      </c>
      <c r="Q125" s="143">
        <v>0</v>
      </c>
      <c r="R125" s="143">
        <f aca="true" t="shared" si="2" ref="R125:R131">Q125*H125</f>
        <v>0</v>
      </c>
      <c r="S125" s="143">
        <v>0</v>
      </c>
      <c r="T125" s="144">
        <f aca="true" t="shared" si="3" ref="T125:T131">S125*H125</f>
        <v>0</v>
      </c>
      <c r="U125" s="26"/>
      <c r="V125" s="26"/>
      <c r="W125" s="188"/>
      <c r="X125" s="26"/>
      <c r="Y125" s="26"/>
      <c r="Z125" s="26"/>
      <c r="AA125" s="26"/>
      <c r="AB125" s="26"/>
      <c r="AC125" s="26"/>
      <c r="AD125" s="26"/>
      <c r="AE125" s="26"/>
      <c r="AR125" s="145" t="s">
        <v>224</v>
      </c>
      <c r="AT125" s="145" t="s">
        <v>149</v>
      </c>
      <c r="AU125" s="145" t="s">
        <v>78</v>
      </c>
      <c r="AY125" s="17" t="s">
        <v>147</v>
      </c>
      <c r="BE125" s="146">
        <f aca="true" t="shared" si="4" ref="BE125:BE131">IF(N125="základní",J125,0)</f>
        <v>0</v>
      </c>
      <c r="BF125" s="146">
        <f aca="true" t="shared" si="5" ref="BF125:BF131">IF(N125="snížená",J125,0)</f>
        <v>0</v>
      </c>
      <c r="BG125" s="146">
        <f aca="true" t="shared" si="6" ref="BG125:BG131">IF(N125="zákl. přenesená",J125,0)</f>
        <v>0</v>
      </c>
      <c r="BH125" s="146">
        <f aca="true" t="shared" si="7" ref="BH125:BH131">IF(N125="sníž. přenesená",J125,0)</f>
        <v>0</v>
      </c>
      <c r="BI125" s="146">
        <f aca="true" t="shared" si="8" ref="BI125:BI131">IF(N125="nulová",J125,0)</f>
        <v>0</v>
      </c>
      <c r="BJ125" s="17" t="s">
        <v>78</v>
      </c>
      <c r="BK125" s="146">
        <f aca="true" t="shared" si="9" ref="BK125:BK131">ROUND(I125*H125,2)</f>
        <v>0</v>
      </c>
      <c r="BL125" s="17" t="s">
        <v>224</v>
      </c>
      <c r="BM125" s="145" t="s">
        <v>80</v>
      </c>
    </row>
    <row r="126" spans="1:65" s="2" customFormat="1" ht="14.45" customHeight="1">
      <c r="A126" s="26"/>
      <c r="B126" s="134"/>
      <c r="C126" s="135" t="s">
        <v>80</v>
      </c>
      <c r="D126" s="135" t="s">
        <v>149</v>
      </c>
      <c r="E126" s="136" t="s">
        <v>1204</v>
      </c>
      <c r="F126" s="137" t="s">
        <v>1205</v>
      </c>
      <c r="G126" s="138" t="s">
        <v>379</v>
      </c>
      <c r="H126" s="189">
        <v>28</v>
      </c>
      <c r="I126" s="139">
        <v>0</v>
      </c>
      <c r="J126" s="139">
        <f t="shared" si="0"/>
        <v>0</v>
      </c>
      <c r="K126" s="140"/>
      <c r="L126" s="27"/>
      <c r="M126" s="141" t="s">
        <v>1</v>
      </c>
      <c r="N126" s="142" t="s">
        <v>36</v>
      </c>
      <c r="O126" s="143">
        <v>0</v>
      </c>
      <c r="P126" s="143">
        <f t="shared" si="1"/>
        <v>0</v>
      </c>
      <c r="Q126" s="143">
        <v>0</v>
      </c>
      <c r="R126" s="143">
        <f t="shared" si="2"/>
        <v>0</v>
      </c>
      <c r="S126" s="143">
        <v>0</v>
      </c>
      <c r="T126" s="144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5" t="s">
        <v>224</v>
      </c>
      <c r="AT126" s="145" t="s">
        <v>149</v>
      </c>
      <c r="AU126" s="145" t="s">
        <v>78</v>
      </c>
      <c r="AY126" s="17" t="s">
        <v>147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7" t="s">
        <v>78</v>
      </c>
      <c r="BK126" s="146">
        <f t="shared" si="9"/>
        <v>0</v>
      </c>
      <c r="BL126" s="17" t="s">
        <v>224</v>
      </c>
      <c r="BM126" s="145" t="s">
        <v>153</v>
      </c>
    </row>
    <row r="127" spans="1:65" s="2" customFormat="1" ht="14.45" customHeight="1">
      <c r="A127" s="26"/>
      <c r="B127" s="134"/>
      <c r="C127" s="135" t="s">
        <v>162</v>
      </c>
      <c r="D127" s="135" t="s">
        <v>149</v>
      </c>
      <c r="E127" s="136" t="s">
        <v>1206</v>
      </c>
      <c r="F127" s="137" t="s">
        <v>1207</v>
      </c>
      <c r="G127" s="138" t="s">
        <v>379</v>
      </c>
      <c r="H127" s="189">
        <v>8</v>
      </c>
      <c r="I127" s="139">
        <v>0</v>
      </c>
      <c r="J127" s="139">
        <f t="shared" si="0"/>
        <v>0</v>
      </c>
      <c r="K127" s="140"/>
      <c r="L127" s="27"/>
      <c r="M127" s="141" t="s">
        <v>1</v>
      </c>
      <c r="N127" s="142" t="s">
        <v>36</v>
      </c>
      <c r="O127" s="143">
        <v>0</v>
      </c>
      <c r="P127" s="143">
        <f t="shared" si="1"/>
        <v>0</v>
      </c>
      <c r="Q127" s="143">
        <v>0</v>
      </c>
      <c r="R127" s="143">
        <f t="shared" si="2"/>
        <v>0</v>
      </c>
      <c r="S127" s="143">
        <v>0</v>
      </c>
      <c r="T127" s="144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5" t="s">
        <v>224</v>
      </c>
      <c r="AT127" s="145" t="s">
        <v>149</v>
      </c>
      <c r="AU127" s="145" t="s">
        <v>78</v>
      </c>
      <c r="AY127" s="17" t="s">
        <v>147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7" t="s">
        <v>78</v>
      </c>
      <c r="BK127" s="146">
        <f t="shared" si="9"/>
        <v>0</v>
      </c>
      <c r="BL127" s="17" t="s">
        <v>224</v>
      </c>
      <c r="BM127" s="145" t="s">
        <v>176</v>
      </c>
    </row>
    <row r="128" spans="1:65" s="2" customFormat="1" ht="14.45" customHeight="1">
      <c r="A128" s="26"/>
      <c r="B128" s="134"/>
      <c r="C128" s="135" t="s">
        <v>153</v>
      </c>
      <c r="D128" s="135" t="s">
        <v>149</v>
      </c>
      <c r="E128" s="136" t="s">
        <v>1208</v>
      </c>
      <c r="F128" s="137" t="s">
        <v>1209</v>
      </c>
      <c r="G128" s="138" t="s">
        <v>1106</v>
      </c>
      <c r="H128" s="189">
        <v>2</v>
      </c>
      <c r="I128" s="139">
        <v>0</v>
      </c>
      <c r="J128" s="139">
        <f t="shared" si="0"/>
        <v>0</v>
      </c>
      <c r="K128" s="140"/>
      <c r="L128" s="27"/>
      <c r="M128" s="141" t="s">
        <v>1</v>
      </c>
      <c r="N128" s="142" t="s">
        <v>36</v>
      </c>
      <c r="O128" s="143">
        <v>0</v>
      </c>
      <c r="P128" s="143">
        <f t="shared" si="1"/>
        <v>0</v>
      </c>
      <c r="Q128" s="143">
        <v>0</v>
      </c>
      <c r="R128" s="143">
        <f t="shared" si="2"/>
        <v>0</v>
      </c>
      <c r="S128" s="143">
        <v>0</v>
      </c>
      <c r="T128" s="144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5" t="s">
        <v>224</v>
      </c>
      <c r="AT128" s="145" t="s">
        <v>149</v>
      </c>
      <c r="AU128" s="145" t="s">
        <v>78</v>
      </c>
      <c r="AY128" s="17" t="s">
        <v>147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7" t="s">
        <v>78</v>
      </c>
      <c r="BK128" s="146">
        <f t="shared" si="9"/>
        <v>0</v>
      </c>
      <c r="BL128" s="17" t="s">
        <v>224</v>
      </c>
      <c r="BM128" s="145" t="s">
        <v>186</v>
      </c>
    </row>
    <row r="129" spans="1:65" s="2" customFormat="1" ht="14.45" customHeight="1">
      <c r="A129" s="26"/>
      <c r="B129" s="134"/>
      <c r="C129" s="135" t="s">
        <v>171</v>
      </c>
      <c r="D129" s="135" t="s">
        <v>149</v>
      </c>
      <c r="E129" s="136" t="s">
        <v>1210</v>
      </c>
      <c r="F129" s="137" t="s">
        <v>1211</v>
      </c>
      <c r="G129" s="138" t="s">
        <v>379</v>
      </c>
      <c r="H129" s="189">
        <v>112</v>
      </c>
      <c r="I129" s="139">
        <v>0</v>
      </c>
      <c r="J129" s="139">
        <f t="shared" si="0"/>
        <v>0</v>
      </c>
      <c r="K129" s="140"/>
      <c r="L129" s="27"/>
      <c r="M129" s="141" t="s">
        <v>1</v>
      </c>
      <c r="N129" s="142" t="s">
        <v>36</v>
      </c>
      <c r="O129" s="143">
        <v>0</v>
      </c>
      <c r="P129" s="143">
        <f t="shared" si="1"/>
        <v>0</v>
      </c>
      <c r="Q129" s="143">
        <v>0</v>
      </c>
      <c r="R129" s="143">
        <f t="shared" si="2"/>
        <v>0</v>
      </c>
      <c r="S129" s="143">
        <v>0</v>
      </c>
      <c r="T129" s="144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5" t="s">
        <v>224</v>
      </c>
      <c r="AT129" s="145" t="s">
        <v>149</v>
      </c>
      <c r="AU129" s="145" t="s">
        <v>78</v>
      </c>
      <c r="AY129" s="17" t="s">
        <v>147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7" t="s">
        <v>78</v>
      </c>
      <c r="BK129" s="146">
        <f t="shared" si="9"/>
        <v>0</v>
      </c>
      <c r="BL129" s="17" t="s">
        <v>224</v>
      </c>
      <c r="BM129" s="145" t="s">
        <v>197</v>
      </c>
    </row>
    <row r="130" spans="1:65" s="2" customFormat="1" ht="14.45" customHeight="1">
      <c r="A130" s="26"/>
      <c r="B130" s="134"/>
      <c r="C130" s="135" t="s">
        <v>176</v>
      </c>
      <c r="D130" s="135" t="s">
        <v>149</v>
      </c>
      <c r="E130" s="136" t="s">
        <v>1212</v>
      </c>
      <c r="F130" s="137" t="s">
        <v>1213</v>
      </c>
      <c r="G130" s="138" t="s">
        <v>379</v>
      </c>
      <c r="H130" s="189">
        <v>30</v>
      </c>
      <c r="I130" s="139">
        <v>0</v>
      </c>
      <c r="J130" s="139">
        <f t="shared" si="0"/>
        <v>0</v>
      </c>
      <c r="K130" s="140"/>
      <c r="L130" s="27"/>
      <c r="M130" s="141" t="s">
        <v>1</v>
      </c>
      <c r="N130" s="142" t="s">
        <v>36</v>
      </c>
      <c r="O130" s="143">
        <v>0</v>
      </c>
      <c r="P130" s="143">
        <f t="shared" si="1"/>
        <v>0</v>
      </c>
      <c r="Q130" s="143">
        <v>0</v>
      </c>
      <c r="R130" s="143">
        <f t="shared" si="2"/>
        <v>0</v>
      </c>
      <c r="S130" s="143">
        <v>0</v>
      </c>
      <c r="T130" s="144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5" t="s">
        <v>224</v>
      </c>
      <c r="AT130" s="145" t="s">
        <v>149</v>
      </c>
      <c r="AU130" s="145" t="s">
        <v>78</v>
      </c>
      <c r="AY130" s="17" t="s">
        <v>147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7" t="s">
        <v>78</v>
      </c>
      <c r="BK130" s="146">
        <f t="shared" si="9"/>
        <v>0</v>
      </c>
      <c r="BL130" s="17" t="s">
        <v>224</v>
      </c>
      <c r="BM130" s="145" t="s">
        <v>206</v>
      </c>
    </row>
    <row r="131" spans="1:65" s="2" customFormat="1" ht="14.45" customHeight="1">
      <c r="A131" s="26"/>
      <c r="B131" s="134"/>
      <c r="C131" s="135" t="s">
        <v>181</v>
      </c>
      <c r="D131" s="135" t="s">
        <v>149</v>
      </c>
      <c r="E131" s="136" t="s">
        <v>1214</v>
      </c>
      <c r="F131" s="137" t="s">
        <v>1215</v>
      </c>
      <c r="G131" s="138" t="s">
        <v>1106</v>
      </c>
      <c r="H131" s="189">
        <v>1</v>
      </c>
      <c r="I131" s="139">
        <v>0</v>
      </c>
      <c r="J131" s="139">
        <f t="shared" si="0"/>
        <v>0</v>
      </c>
      <c r="K131" s="140"/>
      <c r="L131" s="27"/>
      <c r="M131" s="141" t="s">
        <v>1</v>
      </c>
      <c r="N131" s="142" t="s">
        <v>36</v>
      </c>
      <c r="O131" s="143">
        <v>0</v>
      </c>
      <c r="P131" s="143">
        <f t="shared" si="1"/>
        <v>0</v>
      </c>
      <c r="Q131" s="143">
        <v>0</v>
      </c>
      <c r="R131" s="143">
        <f t="shared" si="2"/>
        <v>0</v>
      </c>
      <c r="S131" s="143">
        <v>0</v>
      </c>
      <c r="T131" s="14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5" t="s">
        <v>224</v>
      </c>
      <c r="AT131" s="145" t="s">
        <v>149</v>
      </c>
      <c r="AU131" s="145" t="s">
        <v>78</v>
      </c>
      <c r="AY131" s="17" t="s">
        <v>147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7" t="s">
        <v>78</v>
      </c>
      <c r="BK131" s="146">
        <f t="shared" si="9"/>
        <v>0</v>
      </c>
      <c r="BL131" s="17" t="s">
        <v>224</v>
      </c>
      <c r="BM131" s="145" t="s">
        <v>216</v>
      </c>
    </row>
    <row r="132" spans="2:63" s="12" customFormat="1" ht="25.9" customHeight="1">
      <c r="B132" s="122"/>
      <c r="D132" s="123" t="s">
        <v>70</v>
      </c>
      <c r="E132" s="124" t="s">
        <v>1107</v>
      </c>
      <c r="F132" s="124" t="s">
        <v>1216</v>
      </c>
      <c r="H132" s="191"/>
      <c r="J132" s="125">
        <f>BK132</f>
        <v>0</v>
      </c>
      <c r="L132" s="122"/>
      <c r="M132" s="126"/>
      <c r="N132" s="127"/>
      <c r="O132" s="127"/>
      <c r="P132" s="128">
        <f>SUM(P133:P142)</f>
        <v>0</v>
      </c>
      <c r="Q132" s="127"/>
      <c r="R132" s="128">
        <f>SUM(R133:R142)</f>
        <v>0</v>
      </c>
      <c r="S132" s="127"/>
      <c r="T132" s="129">
        <f>SUM(T133:T142)</f>
        <v>0</v>
      </c>
      <c r="AR132" s="123" t="s">
        <v>78</v>
      </c>
      <c r="AT132" s="130" t="s">
        <v>70</v>
      </c>
      <c r="AU132" s="130" t="s">
        <v>71</v>
      </c>
      <c r="AY132" s="123" t="s">
        <v>147</v>
      </c>
      <c r="BK132" s="131">
        <f>SUM(BK133:BK142)</f>
        <v>0</v>
      </c>
    </row>
    <row r="133" spans="1:65" s="2" customFormat="1" ht="14.45" customHeight="1">
      <c r="A133" s="26"/>
      <c r="B133" s="134"/>
      <c r="C133" s="135" t="s">
        <v>186</v>
      </c>
      <c r="D133" s="135" t="s">
        <v>149</v>
      </c>
      <c r="E133" s="136" t="s">
        <v>1217</v>
      </c>
      <c r="F133" s="137" t="s">
        <v>1218</v>
      </c>
      <c r="G133" s="138" t="s">
        <v>269</v>
      </c>
      <c r="H133" s="189">
        <v>10</v>
      </c>
      <c r="I133" s="139">
        <v>0</v>
      </c>
      <c r="J133" s="139">
        <f aca="true" t="shared" si="10" ref="J133:J142">ROUND(I133*H133,2)</f>
        <v>0</v>
      </c>
      <c r="K133" s="140"/>
      <c r="L133" s="27"/>
      <c r="M133" s="141" t="s">
        <v>1</v>
      </c>
      <c r="N133" s="142" t="s">
        <v>36</v>
      </c>
      <c r="O133" s="143">
        <v>0</v>
      </c>
      <c r="P133" s="143">
        <f aca="true" t="shared" si="11" ref="P133:P142">O133*H133</f>
        <v>0</v>
      </c>
      <c r="Q133" s="143">
        <v>0</v>
      </c>
      <c r="R133" s="143">
        <f aca="true" t="shared" si="12" ref="R133:R142">Q133*H133</f>
        <v>0</v>
      </c>
      <c r="S133" s="143">
        <v>0</v>
      </c>
      <c r="T133" s="144">
        <f aca="true" t="shared" si="13" ref="T133:T142"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5" t="s">
        <v>153</v>
      </c>
      <c r="AT133" s="145" t="s">
        <v>149</v>
      </c>
      <c r="AU133" s="145" t="s">
        <v>78</v>
      </c>
      <c r="AY133" s="17" t="s">
        <v>147</v>
      </c>
      <c r="BE133" s="146">
        <f aca="true" t="shared" si="14" ref="BE133:BE142">IF(N133="základní",J133,0)</f>
        <v>0</v>
      </c>
      <c r="BF133" s="146">
        <f aca="true" t="shared" si="15" ref="BF133:BF142">IF(N133="snížená",J133,0)</f>
        <v>0</v>
      </c>
      <c r="BG133" s="146">
        <f aca="true" t="shared" si="16" ref="BG133:BG142">IF(N133="zákl. přenesená",J133,0)</f>
        <v>0</v>
      </c>
      <c r="BH133" s="146">
        <f aca="true" t="shared" si="17" ref="BH133:BH142">IF(N133="sníž. přenesená",J133,0)</f>
        <v>0</v>
      </c>
      <c r="BI133" s="146">
        <f aca="true" t="shared" si="18" ref="BI133:BI142">IF(N133="nulová",J133,0)</f>
        <v>0</v>
      </c>
      <c r="BJ133" s="17" t="s">
        <v>78</v>
      </c>
      <c r="BK133" s="146">
        <f aca="true" t="shared" si="19" ref="BK133:BK142">ROUND(I133*H133,2)</f>
        <v>0</v>
      </c>
      <c r="BL133" s="17" t="s">
        <v>153</v>
      </c>
      <c r="BM133" s="145" t="s">
        <v>224</v>
      </c>
    </row>
    <row r="134" spans="1:65" s="2" customFormat="1" ht="14.45" customHeight="1">
      <c r="A134" s="26"/>
      <c r="B134" s="134"/>
      <c r="C134" s="135" t="s">
        <v>190</v>
      </c>
      <c r="D134" s="135" t="s">
        <v>149</v>
      </c>
      <c r="E134" s="136" t="s">
        <v>1219</v>
      </c>
      <c r="F134" s="137" t="s">
        <v>1220</v>
      </c>
      <c r="G134" s="138" t="s">
        <v>269</v>
      </c>
      <c r="H134" s="189">
        <v>3</v>
      </c>
      <c r="I134" s="139">
        <v>0</v>
      </c>
      <c r="J134" s="139">
        <f t="shared" si="10"/>
        <v>0</v>
      </c>
      <c r="K134" s="140"/>
      <c r="L134" s="27"/>
      <c r="M134" s="141" t="s">
        <v>1</v>
      </c>
      <c r="N134" s="142" t="s">
        <v>36</v>
      </c>
      <c r="O134" s="143">
        <v>0</v>
      </c>
      <c r="P134" s="143">
        <f t="shared" si="11"/>
        <v>0</v>
      </c>
      <c r="Q134" s="143">
        <v>0</v>
      </c>
      <c r="R134" s="143">
        <f t="shared" si="12"/>
        <v>0</v>
      </c>
      <c r="S134" s="143">
        <v>0</v>
      </c>
      <c r="T134" s="144">
        <f t="shared" si="1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153</v>
      </c>
      <c r="AT134" s="145" t="s">
        <v>149</v>
      </c>
      <c r="AU134" s="145" t="s">
        <v>78</v>
      </c>
      <c r="AY134" s="17" t="s">
        <v>147</v>
      </c>
      <c r="BE134" s="146">
        <f t="shared" si="14"/>
        <v>0</v>
      </c>
      <c r="BF134" s="146">
        <f t="shared" si="15"/>
        <v>0</v>
      </c>
      <c r="BG134" s="146">
        <f t="shared" si="16"/>
        <v>0</v>
      </c>
      <c r="BH134" s="146">
        <f t="shared" si="17"/>
        <v>0</v>
      </c>
      <c r="BI134" s="146">
        <f t="shared" si="18"/>
        <v>0</v>
      </c>
      <c r="BJ134" s="17" t="s">
        <v>78</v>
      </c>
      <c r="BK134" s="146">
        <f t="shared" si="19"/>
        <v>0</v>
      </c>
      <c r="BL134" s="17" t="s">
        <v>153</v>
      </c>
      <c r="BM134" s="145" t="s">
        <v>233</v>
      </c>
    </row>
    <row r="135" spans="1:65" s="2" customFormat="1" ht="14.45" customHeight="1">
      <c r="A135" s="26"/>
      <c r="B135" s="134"/>
      <c r="C135" s="135" t="s">
        <v>197</v>
      </c>
      <c r="D135" s="135" t="s">
        <v>149</v>
      </c>
      <c r="E135" s="136" t="s">
        <v>1221</v>
      </c>
      <c r="F135" s="137" t="s">
        <v>1222</v>
      </c>
      <c r="G135" s="138" t="s">
        <v>269</v>
      </c>
      <c r="H135" s="189">
        <v>2</v>
      </c>
      <c r="I135" s="139">
        <v>0</v>
      </c>
      <c r="J135" s="139">
        <f t="shared" si="10"/>
        <v>0</v>
      </c>
      <c r="K135" s="140"/>
      <c r="L135" s="27"/>
      <c r="M135" s="141" t="s">
        <v>1</v>
      </c>
      <c r="N135" s="142" t="s">
        <v>36</v>
      </c>
      <c r="O135" s="143">
        <v>0</v>
      </c>
      <c r="P135" s="143">
        <f t="shared" si="11"/>
        <v>0</v>
      </c>
      <c r="Q135" s="143">
        <v>0</v>
      </c>
      <c r="R135" s="143">
        <f t="shared" si="12"/>
        <v>0</v>
      </c>
      <c r="S135" s="143">
        <v>0</v>
      </c>
      <c r="T135" s="144">
        <f t="shared" si="1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5" t="s">
        <v>153</v>
      </c>
      <c r="AT135" s="145" t="s">
        <v>149</v>
      </c>
      <c r="AU135" s="145" t="s">
        <v>78</v>
      </c>
      <c r="AY135" s="17" t="s">
        <v>147</v>
      </c>
      <c r="BE135" s="146">
        <f t="shared" si="14"/>
        <v>0</v>
      </c>
      <c r="BF135" s="146">
        <f t="shared" si="15"/>
        <v>0</v>
      </c>
      <c r="BG135" s="146">
        <f t="shared" si="16"/>
        <v>0</v>
      </c>
      <c r="BH135" s="146">
        <f t="shared" si="17"/>
        <v>0</v>
      </c>
      <c r="BI135" s="146">
        <f t="shared" si="18"/>
        <v>0</v>
      </c>
      <c r="BJ135" s="17" t="s">
        <v>78</v>
      </c>
      <c r="BK135" s="146">
        <f t="shared" si="19"/>
        <v>0</v>
      </c>
      <c r="BL135" s="17" t="s">
        <v>153</v>
      </c>
      <c r="BM135" s="145" t="s">
        <v>244</v>
      </c>
    </row>
    <row r="136" spans="1:65" s="2" customFormat="1" ht="14.45" customHeight="1">
      <c r="A136" s="26"/>
      <c r="B136" s="134"/>
      <c r="C136" s="135" t="s">
        <v>202</v>
      </c>
      <c r="D136" s="135" t="s">
        <v>149</v>
      </c>
      <c r="E136" s="136" t="s">
        <v>1223</v>
      </c>
      <c r="F136" s="137" t="s">
        <v>1224</v>
      </c>
      <c r="G136" s="138" t="s">
        <v>269</v>
      </c>
      <c r="H136" s="189">
        <v>10</v>
      </c>
      <c r="I136" s="139">
        <v>0</v>
      </c>
      <c r="J136" s="139">
        <f t="shared" si="10"/>
        <v>0</v>
      </c>
      <c r="K136" s="140"/>
      <c r="L136" s="27"/>
      <c r="M136" s="141" t="s">
        <v>1</v>
      </c>
      <c r="N136" s="142" t="s">
        <v>36</v>
      </c>
      <c r="O136" s="143">
        <v>0</v>
      </c>
      <c r="P136" s="143">
        <f t="shared" si="11"/>
        <v>0</v>
      </c>
      <c r="Q136" s="143">
        <v>0</v>
      </c>
      <c r="R136" s="143">
        <f t="shared" si="12"/>
        <v>0</v>
      </c>
      <c r="S136" s="143">
        <v>0</v>
      </c>
      <c r="T136" s="144">
        <f t="shared" si="1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153</v>
      </c>
      <c r="AT136" s="145" t="s">
        <v>149</v>
      </c>
      <c r="AU136" s="145" t="s">
        <v>78</v>
      </c>
      <c r="AY136" s="17" t="s">
        <v>147</v>
      </c>
      <c r="BE136" s="146">
        <f t="shared" si="14"/>
        <v>0</v>
      </c>
      <c r="BF136" s="146">
        <f t="shared" si="15"/>
        <v>0</v>
      </c>
      <c r="BG136" s="146">
        <f t="shared" si="16"/>
        <v>0</v>
      </c>
      <c r="BH136" s="146">
        <f t="shared" si="17"/>
        <v>0</v>
      </c>
      <c r="BI136" s="146">
        <f t="shared" si="18"/>
        <v>0</v>
      </c>
      <c r="BJ136" s="17" t="s">
        <v>78</v>
      </c>
      <c r="BK136" s="146">
        <f t="shared" si="19"/>
        <v>0</v>
      </c>
      <c r="BL136" s="17" t="s">
        <v>153</v>
      </c>
      <c r="BM136" s="145" t="s">
        <v>253</v>
      </c>
    </row>
    <row r="137" spans="1:65" s="2" customFormat="1" ht="14.45" customHeight="1">
      <c r="A137" s="26"/>
      <c r="B137" s="134"/>
      <c r="C137" s="135" t="s">
        <v>206</v>
      </c>
      <c r="D137" s="135" t="s">
        <v>149</v>
      </c>
      <c r="E137" s="136" t="s">
        <v>1225</v>
      </c>
      <c r="F137" s="137" t="s">
        <v>1226</v>
      </c>
      <c r="G137" s="138" t="s">
        <v>269</v>
      </c>
      <c r="H137" s="189">
        <v>20</v>
      </c>
      <c r="I137" s="139">
        <v>0</v>
      </c>
      <c r="J137" s="139">
        <f t="shared" si="10"/>
        <v>0</v>
      </c>
      <c r="K137" s="140"/>
      <c r="L137" s="27"/>
      <c r="M137" s="141" t="s">
        <v>1</v>
      </c>
      <c r="N137" s="142" t="s">
        <v>36</v>
      </c>
      <c r="O137" s="143">
        <v>0</v>
      </c>
      <c r="P137" s="143">
        <f t="shared" si="11"/>
        <v>0</v>
      </c>
      <c r="Q137" s="143">
        <v>0</v>
      </c>
      <c r="R137" s="143">
        <f t="shared" si="12"/>
        <v>0</v>
      </c>
      <c r="S137" s="143">
        <v>0</v>
      </c>
      <c r="T137" s="144">
        <f t="shared" si="1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153</v>
      </c>
      <c r="AT137" s="145" t="s">
        <v>149</v>
      </c>
      <c r="AU137" s="145" t="s">
        <v>78</v>
      </c>
      <c r="AY137" s="17" t="s">
        <v>147</v>
      </c>
      <c r="BE137" s="146">
        <f t="shared" si="14"/>
        <v>0</v>
      </c>
      <c r="BF137" s="146">
        <f t="shared" si="15"/>
        <v>0</v>
      </c>
      <c r="BG137" s="146">
        <f t="shared" si="16"/>
        <v>0</v>
      </c>
      <c r="BH137" s="146">
        <f t="shared" si="17"/>
        <v>0</v>
      </c>
      <c r="BI137" s="146">
        <f t="shared" si="18"/>
        <v>0</v>
      </c>
      <c r="BJ137" s="17" t="s">
        <v>78</v>
      </c>
      <c r="BK137" s="146">
        <f t="shared" si="19"/>
        <v>0</v>
      </c>
      <c r="BL137" s="17" t="s">
        <v>153</v>
      </c>
      <c r="BM137" s="145" t="s">
        <v>262</v>
      </c>
    </row>
    <row r="138" spans="1:65" s="2" customFormat="1" ht="14.45" customHeight="1">
      <c r="A138" s="26"/>
      <c r="B138" s="134"/>
      <c r="C138" s="135" t="s">
        <v>211</v>
      </c>
      <c r="D138" s="135" t="s">
        <v>149</v>
      </c>
      <c r="E138" s="136" t="s">
        <v>1227</v>
      </c>
      <c r="F138" s="137" t="s">
        <v>1228</v>
      </c>
      <c r="G138" s="138" t="s">
        <v>269</v>
      </c>
      <c r="H138" s="189">
        <v>10</v>
      </c>
      <c r="I138" s="139">
        <v>0</v>
      </c>
      <c r="J138" s="139">
        <f t="shared" si="10"/>
        <v>0</v>
      </c>
      <c r="K138" s="140"/>
      <c r="L138" s="27"/>
      <c r="M138" s="141" t="s">
        <v>1</v>
      </c>
      <c r="N138" s="142" t="s">
        <v>36</v>
      </c>
      <c r="O138" s="143">
        <v>0</v>
      </c>
      <c r="P138" s="143">
        <f t="shared" si="11"/>
        <v>0</v>
      </c>
      <c r="Q138" s="143">
        <v>0</v>
      </c>
      <c r="R138" s="143">
        <f t="shared" si="12"/>
        <v>0</v>
      </c>
      <c r="S138" s="143">
        <v>0</v>
      </c>
      <c r="T138" s="144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5" t="s">
        <v>153</v>
      </c>
      <c r="AT138" s="145" t="s">
        <v>149</v>
      </c>
      <c r="AU138" s="145" t="s">
        <v>78</v>
      </c>
      <c r="AY138" s="17" t="s">
        <v>147</v>
      </c>
      <c r="BE138" s="146">
        <f t="shared" si="14"/>
        <v>0</v>
      </c>
      <c r="BF138" s="146">
        <f t="shared" si="15"/>
        <v>0</v>
      </c>
      <c r="BG138" s="146">
        <f t="shared" si="16"/>
        <v>0</v>
      </c>
      <c r="BH138" s="146">
        <f t="shared" si="17"/>
        <v>0</v>
      </c>
      <c r="BI138" s="146">
        <f t="shared" si="18"/>
        <v>0</v>
      </c>
      <c r="BJ138" s="17" t="s">
        <v>78</v>
      </c>
      <c r="BK138" s="146">
        <f t="shared" si="19"/>
        <v>0</v>
      </c>
      <c r="BL138" s="17" t="s">
        <v>153</v>
      </c>
      <c r="BM138" s="145" t="s">
        <v>271</v>
      </c>
    </row>
    <row r="139" spans="1:65" s="2" customFormat="1" ht="14.45" customHeight="1">
      <c r="A139" s="26"/>
      <c r="B139" s="134"/>
      <c r="C139" s="135" t="s">
        <v>216</v>
      </c>
      <c r="D139" s="135" t="s">
        <v>149</v>
      </c>
      <c r="E139" s="136" t="s">
        <v>1229</v>
      </c>
      <c r="F139" s="137" t="s">
        <v>1230</v>
      </c>
      <c r="G139" s="138" t="s">
        <v>269</v>
      </c>
      <c r="H139" s="189">
        <v>2</v>
      </c>
      <c r="I139" s="139">
        <v>0</v>
      </c>
      <c r="J139" s="139">
        <f t="shared" si="10"/>
        <v>0</v>
      </c>
      <c r="K139" s="140"/>
      <c r="L139" s="27"/>
      <c r="M139" s="141" t="s">
        <v>1</v>
      </c>
      <c r="N139" s="142" t="s">
        <v>36</v>
      </c>
      <c r="O139" s="143">
        <v>0</v>
      </c>
      <c r="P139" s="143">
        <f t="shared" si="11"/>
        <v>0</v>
      </c>
      <c r="Q139" s="143">
        <v>0</v>
      </c>
      <c r="R139" s="143">
        <f t="shared" si="12"/>
        <v>0</v>
      </c>
      <c r="S139" s="143">
        <v>0</v>
      </c>
      <c r="T139" s="144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153</v>
      </c>
      <c r="AT139" s="145" t="s">
        <v>149</v>
      </c>
      <c r="AU139" s="145" t="s">
        <v>78</v>
      </c>
      <c r="AY139" s="17" t="s">
        <v>147</v>
      </c>
      <c r="BE139" s="146">
        <f t="shared" si="14"/>
        <v>0</v>
      </c>
      <c r="BF139" s="146">
        <f t="shared" si="15"/>
        <v>0</v>
      </c>
      <c r="BG139" s="146">
        <f t="shared" si="16"/>
        <v>0</v>
      </c>
      <c r="BH139" s="146">
        <f t="shared" si="17"/>
        <v>0</v>
      </c>
      <c r="BI139" s="146">
        <f t="shared" si="18"/>
        <v>0</v>
      </c>
      <c r="BJ139" s="17" t="s">
        <v>78</v>
      </c>
      <c r="BK139" s="146">
        <f t="shared" si="19"/>
        <v>0</v>
      </c>
      <c r="BL139" s="17" t="s">
        <v>153</v>
      </c>
      <c r="BM139" s="145" t="s">
        <v>280</v>
      </c>
    </row>
    <row r="140" spans="1:65" s="2" customFormat="1" ht="14.45" customHeight="1">
      <c r="A140" s="26"/>
      <c r="B140" s="134"/>
      <c r="C140" s="135" t="s">
        <v>8</v>
      </c>
      <c r="D140" s="135" t="s">
        <v>149</v>
      </c>
      <c r="E140" s="136" t="s">
        <v>1231</v>
      </c>
      <c r="F140" s="137" t="s">
        <v>1232</v>
      </c>
      <c r="G140" s="138" t="s">
        <v>269</v>
      </c>
      <c r="H140" s="189">
        <v>5</v>
      </c>
      <c r="I140" s="139">
        <v>0</v>
      </c>
      <c r="J140" s="139">
        <f t="shared" si="10"/>
        <v>0</v>
      </c>
      <c r="K140" s="140"/>
      <c r="L140" s="27"/>
      <c r="M140" s="141" t="s">
        <v>1</v>
      </c>
      <c r="N140" s="142" t="s">
        <v>36</v>
      </c>
      <c r="O140" s="143">
        <v>0</v>
      </c>
      <c r="P140" s="143">
        <f t="shared" si="11"/>
        <v>0</v>
      </c>
      <c r="Q140" s="143">
        <v>0</v>
      </c>
      <c r="R140" s="143">
        <f t="shared" si="12"/>
        <v>0</v>
      </c>
      <c r="S140" s="143">
        <v>0</v>
      </c>
      <c r="T140" s="144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5" t="s">
        <v>153</v>
      </c>
      <c r="AT140" s="145" t="s">
        <v>149</v>
      </c>
      <c r="AU140" s="145" t="s">
        <v>78</v>
      </c>
      <c r="AY140" s="17" t="s">
        <v>147</v>
      </c>
      <c r="BE140" s="146">
        <f t="shared" si="14"/>
        <v>0</v>
      </c>
      <c r="BF140" s="146">
        <f t="shared" si="15"/>
        <v>0</v>
      </c>
      <c r="BG140" s="146">
        <f t="shared" si="16"/>
        <v>0</v>
      </c>
      <c r="BH140" s="146">
        <f t="shared" si="17"/>
        <v>0</v>
      </c>
      <c r="BI140" s="146">
        <f t="shared" si="18"/>
        <v>0</v>
      </c>
      <c r="BJ140" s="17" t="s">
        <v>78</v>
      </c>
      <c r="BK140" s="146">
        <f t="shared" si="19"/>
        <v>0</v>
      </c>
      <c r="BL140" s="17" t="s">
        <v>153</v>
      </c>
      <c r="BM140" s="145" t="s">
        <v>289</v>
      </c>
    </row>
    <row r="141" spans="1:65" s="2" customFormat="1" ht="14.45" customHeight="1">
      <c r="A141" s="26"/>
      <c r="B141" s="134"/>
      <c r="C141" s="135" t="s">
        <v>224</v>
      </c>
      <c r="D141" s="135" t="s">
        <v>149</v>
      </c>
      <c r="E141" s="136" t="s">
        <v>1233</v>
      </c>
      <c r="F141" s="137" t="s">
        <v>1234</v>
      </c>
      <c r="G141" s="138" t="s">
        <v>269</v>
      </c>
      <c r="H141" s="189">
        <v>5</v>
      </c>
      <c r="I141" s="139">
        <v>0</v>
      </c>
      <c r="J141" s="139">
        <f t="shared" si="10"/>
        <v>0</v>
      </c>
      <c r="K141" s="140"/>
      <c r="L141" s="27"/>
      <c r="M141" s="141" t="s">
        <v>1</v>
      </c>
      <c r="N141" s="142" t="s">
        <v>36</v>
      </c>
      <c r="O141" s="143">
        <v>0</v>
      </c>
      <c r="P141" s="143">
        <f t="shared" si="11"/>
        <v>0</v>
      </c>
      <c r="Q141" s="143">
        <v>0</v>
      </c>
      <c r="R141" s="143">
        <f t="shared" si="12"/>
        <v>0</v>
      </c>
      <c r="S141" s="143">
        <v>0</v>
      </c>
      <c r="T141" s="144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5" t="s">
        <v>153</v>
      </c>
      <c r="AT141" s="145" t="s">
        <v>149</v>
      </c>
      <c r="AU141" s="145" t="s">
        <v>78</v>
      </c>
      <c r="AY141" s="17" t="s">
        <v>147</v>
      </c>
      <c r="BE141" s="146">
        <f t="shared" si="14"/>
        <v>0</v>
      </c>
      <c r="BF141" s="146">
        <f t="shared" si="15"/>
        <v>0</v>
      </c>
      <c r="BG141" s="146">
        <f t="shared" si="16"/>
        <v>0</v>
      </c>
      <c r="BH141" s="146">
        <f t="shared" si="17"/>
        <v>0</v>
      </c>
      <c r="BI141" s="146">
        <f t="shared" si="18"/>
        <v>0</v>
      </c>
      <c r="BJ141" s="17" t="s">
        <v>78</v>
      </c>
      <c r="BK141" s="146">
        <f t="shared" si="19"/>
        <v>0</v>
      </c>
      <c r="BL141" s="17" t="s">
        <v>153</v>
      </c>
      <c r="BM141" s="145" t="s">
        <v>297</v>
      </c>
    </row>
    <row r="142" spans="1:65" s="2" customFormat="1" ht="14.45" customHeight="1">
      <c r="A142" s="26"/>
      <c r="B142" s="134"/>
      <c r="C142" s="135" t="s">
        <v>229</v>
      </c>
      <c r="D142" s="135" t="s">
        <v>149</v>
      </c>
      <c r="E142" s="136" t="s">
        <v>1235</v>
      </c>
      <c r="F142" s="137" t="s">
        <v>1236</v>
      </c>
      <c r="G142" s="138" t="s">
        <v>1106</v>
      </c>
      <c r="H142" s="189">
        <v>1</v>
      </c>
      <c r="I142" s="139">
        <v>0</v>
      </c>
      <c r="J142" s="139">
        <f t="shared" si="10"/>
        <v>0</v>
      </c>
      <c r="K142" s="140"/>
      <c r="L142" s="27"/>
      <c r="M142" s="141" t="s">
        <v>1</v>
      </c>
      <c r="N142" s="142" t="s">
        <v>36</v>
      </c>
      <c r="O142" s="143">
        <v>0</v>
      </c>
      <c r="P142" s="143">
        <f t="shared" si="11"/>
        <v>0</v>
      </c>
      <c r="Q142" s="143">
        <v>0</v>
      </c>
      <c r="R142" s="143">
        <f t="shared" si="12"/>
        <v>0</v>
      </c>
      <c r="S142" s="143">
        <v>0</v>
      </c>
      <c r="T142" s="144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5" t="s">
        <v>153</v>
      </c>
      <c r="AT142" s="145" t="s">
        <v>149</v>
      </c>
      <c r="AU142" s="145" t="s">
        <v>78</v>
      </c>
      <c r="AY142" s="17" t="s">
        <v>147</v>
      </c>
      <c r="BE142" s="146">
        <f t="shared" si="14"/>
        <v>0</v>
      </c>
      <c r="BF142" s="146">
        <f t="shared" si="15"/>
        <v>0</v>
      </c>
      <c r="BG142" s="146">
        <f t="shared" si="16"/>
        <v>0</v>
      </c>
      <c r="BH142" s="146">
        <f t="shared" si="17"/>
        <v>0</v>
      </c>
      <c r="BI142" s="146">
        <f t="shared" si="18"/>
        <v>0</v>
      </c>
      <c r="BJ142" s="17" t="s">
        <v>78</v>
      </c>
      <c r="BK142" s="146">
        <f t="shared" si="19"/>
        <v>0</v>
      </c>
      <c r="BL142" s="17" t="s">
        <v>153</v>
      </c>
      <c r="BM142" s="145" t="s">
        <v>307</v>
      </c>
    </row>
    <row r="143" spans="2:63" s="12" customFormat="1" ht="25.9" customHeight="1">
      <c r="B143" s="122"/>
      <c r="D143" s="123" t="s">
        <v>70</v>
      </c>
      <c r="E143" s="124" t="s">
        <v>1147</v>
      </c>
      <c r="F143" s="124" t="s">
        <v>1237</v>
      </c>
      <c r="H143" s="191"/>
      <c r="J143" s="125">
        <f>BK143</f>
        <v>0</v>
      </c>
      <c r="L143" s="122"/>
      <c r="M143" s="126"/>
      <c r="N143" s="127"/>
      <c r="O143" s="127"/>
      <c r="P143" s="128">
        <f>SUM(P144:P155)</f>
        <v>0</v>
      </c>
      <c r="Q143" s="127"/>
      <c r="R143" s="128">
        <f>SUM(R144:R155)</f>
        <v>0</v>
      </c>
      <c r="S143" s="127"/>
      <c r="T143" s="129">
        <f>SUM(T144:T155)</f>
        <v>0</v>
      </c>
      <c r="AR143" s="123" t="s">
        <v>78</v>
      </c>
      <c r="AT143" s="130" t="s">
        <v>70</v>
      </c>
      <c r="AU143" s="130" t="s">
        <v>71</v>
      </c>
      <c r="AY143" s="123" t="s">
        <v>147</v>
      </c>
      <c r="BK143" s="131">
        <f>SUM(BK144:BK155)</f>
        <v>0</v>
      </c>
    </row>
    <row r="144" spans="1:65" s="2" customFormat="1" ht="14.45" customHeight="1">
      <c r="A144" s="26"/>
      <c r="B144" s="134"/>
      <c r="C144" s="135" t="s">
        <v>233</v>
      </c>
      <c r="D144" s="135" t="s">
        <v>149</v>
      </c>
      <c r="E144" s="136" t="s">
        <v>1238</v>
      </c>
      <c r="F144" s="137" t="s">
        <v>1239</v>
      </c>
      <c r="G144" s="138" t="s">
        <v>269</v>
      </c>
      <c r="H144" s="189">
        <v>1</v>
      </c>
      <c r="I144" s="139">
        <v>0</v>
      </c>
      <c r="J144" s="139">
        <f aca="true" t="shared" si="20" ref="J144:J155">ROUND(I144*H144,2)</f>
        <v>0</v>
      </c>
      <c r="K144" s="140"/>
      <c r="L144" s="27"/>
      <c r="M144" s="141" t="s">
        <v>1</v>
      </c>
      <c r="N144" s="142" t="s">
        <v>36</v>
      </c>
      <c r="O144" s="143">
        <v>0</v>
      </c>
      <c r="P144" s="143">
        <f aca="true" t="shared" si="21" ref="P144:P155">O144*H144</f>
        <v>0</v>
      </c>
      <c r="Q144" s="143">
        <v>0</v>
      </c>
      <c r="R144" s="143">
        <f aca="true" t="shared" si="22" ref="R144:R155">Q144*H144</f>
        <v>0</v>
      </c>
      <c r="S144" s="143">
        <v>0</v>
      </c>
      <c r="T144" s="144">
        <f aca="true" t="shared" si="23" ref="T144:T155"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5" t="s">
        <v>153</v>
      </c>
      <c r="AT144" s="145" t="s">
        <v>149</v>
      </c>
      <c r="AU144" s="145" t="s">
        <v>78</v>
      </c>
      <c r="AY144" s="17" t="s">
        <v>147</v>
      </c>
      <c r="BE144" s="146">
        <f aca="true" t="shared" si="24" ref="BE144:BE155">IF(N144="základní",J144,0)</f>
        <v>0</v>
      </c>
      <c r="BF144" s="146">
        <f aca="true" t="shared" si="25" ref="BF144:BF155">IF(N144="snížená",J144,0)</f>
        <v>0</v>
      </c>
      <c r="BG144" s="146">
        <f aca="true" t="shared" si="26" ref="BG144:BG155">IF(N144="zákl. přenesená",J144,0)</f>
        <v>0</v>
      </c>
      <c r="BH144" s="146">
        <f aca="true" t="shared" si="27" ref="BH144:BH155">IF(N144="sníž. přenesená",J144,0)</f>
        <v>0</v>
      </c>
      <c r="BI144" s="146">
        <f aca="true" t="shared" si="28" ref="BI144:BI155">IF(N144="nulová",J144,0)</f>
        <v>0</v>
      </c>
      <c r="BJ144" s="17" t="s">
        <v>78</v>
      </c>
      <c r="BK144" s="146">
        <f aca="true" t="shared" si="29" ref="BK144:BK155">ROUND(I144*H144,2)</f>
        <v>0</v>
      </c>
      <c r="BL144" s="17" t="s">
        <v>153</v>
      </c>
      <c r="BM144" s="145" t="s">
        <v>318</v>
      </c>
    </row>
    <row r="145" spans="1:65" s="2" customFormat="1" ht="14.45" customHeight="1">
      <c r="A145" s="26"/>
      <c r="B145" s="134"/>
      <c r="C145" s="135" t="s">
        <v>239</v>
      </c>
      <c r="D145" s="135" t="s">
        <v>149</v>
      </c>
      <c r="E145" s="136" t="s">
        <v>1240</v>
      </c>
      <c r="F145" s="137" t="s">
        <v>1241</v>
      </c>
      <c r="G145" s="138" t="s">
        <v>269</v>
      </c>
      <c r="H145" s="189">
        <v>2</v>
      </c>
      <c r="I145" s="139">
        <v>0</v>
      </c>
      <c r="J145" s="139">
        <f t="shared" si="20"/>
        <v>0</v>
      </c>
      <c r="K145" s="140"/>
      <c r="L145" s="27"/>
      <c r="M145" s="141" t="s">
        <v>1</v>
      </c>
      <c r="N145" s="142" t="s">
        <v>36</v>
      </c>
      <c r="O145" s="143">
        <v>0</v>
      </c>
      <c r="P145" s="143">
        <f t="shared" si="21"/>
        <v>0</v>
      </c>
      <c r="Q145" s="143">
        <v>0</v>
      </c>
      <c r="R145" s="143">
        <f t="shared" si="22"/>
        <v>0</v>
      </c>
      <c r="S145" s="143">
        <v>0</v>
      </c>
      <c r="T145" s="144">
        <f t="shared" si="2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5" t="s">
        <v>153</v>
      </c>
      <c r="AT145" s="145" t="s">
        <v>149</v>
      </c>
      <c r="AU145" s="145" t="s">
        <v>78</v>
      </c>
      <c r="AY145" s="17" t="s">
        <v>147</v>
      </c>
      <c r="BE145" s="146">
        <f t="shared" si="24"/>
        <v>0</v>
      </c>
      <c r="BF145" s="146">
        <f t="shared" si="25"/>
        <v>0</v>
      </c>
      <c r="BG145" s="146">
        <f t="shared" si="26"/>
        <v>0</v>
      </c>
      <c r="BH145" s="146">
        <f t="shared" si="27"/>
        <v>0</v>
      </c>
      <c r="BI145" s="146">
        <f t="shared" si="28"/>
        <v>0</v>
      </c>
      <c r="BJ145" s="17" t="s">
        <v>78</v>
      </c>
      <c r="BK145" s="146">
        <f t="shared" si="29"/>
        <v>0</v>
      </c>
      <c r="BL145" s="17" t="s">
        <v>153</v>
      </c>
      <c r="BM145" s="145" t="s">
        <v>329</v>
      </c>
    </row>
    <row r="146" spans="1:65" s="2" customFormat="1" ht="14.45" customHeight="1">
      <c r="A146" s="26"/>
      <c r="B146" s="134"/>
      <c r="C146" s="135" t="s">
        <v>244</v>
      </c>
      <c r="D146" s="135" t="s">
        <v>149</v>
      </c>
      <c r="E146" s="136" t="s">
        <v>1242</v>
      </c>
      <c r="F146" s="137" t="s">
        <v>1243</v>
      </c>
      <c r="G146" s="138" t="s">
        <v>269</v>
      </c>
      <c r="H146" s="189">
        <v>1</v>
      </c>
      <c r="I146" s="139">
        <v>0</v>
      </c>
      <c r="J146" s="139">
        <f t="shared" si="20"/>
        <v>0</v>
      </c>
      <c r="K146" s="140"/>
      <c r="L146" s="27"/>
      <c r="M146" s="141" t="s">
        <v>1</v>
      </c>
      <c r="N146" s="142" t="s">
        <v>36</v>
      </c>
      <c r="O146" s="143">
        <v>0</v>
      </c>
      <c r="P146" s="143">
        <f t="shared" si="21"/>
        <v>0</v>
      </c>
      <c r="Q146" s="143">
        <v>0</v>
      </c>
      <c r="R146" s="143">
        <f t="shared" si="22"/>
        <v>0</v>
      </c>
      <c r="S146" s="143">
        <v>0</v>
      </c>
      <c r="T146" s="144">
        <f t="shared" si="2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5" t="s">
        <v>153</v>
      </c>
      <c r="AT146" s="145" t="s">
        <v>149</v>
      </c>
      <c r="AU146" s="145" t="s">
        <v>78</v>
      </c>
      <c r="AY146" s="17" t="s">
        <v>147</v>
      </c>
      <c r="BE146" s="146">
        <f t="shared" si="24"/>
        <v>0</v>
      </c>
      <c r="BF146" s="146">
        <f t="shared" si="25"/>
        <v>0</v>
      </c>
      <c r="BG146" s="146">
        <f t="shared" si="26"/>
        <v>0</v>
      </c>
      <c r="BH146" s="146">
        <f t="shared" si="27"/>
        <v>0</v>
      </c>
      <c r="BI146" s="146">
        <f t="shared" si="28"/>
        <v>0</v>
      </c>
      <c r="BJ146" s="17" t="s">
        <v>78</v>
      </c>
      <c r="BK146" s="146">
        <f t="shared" si="29"/>
        <v>0</v>
      </c>
      <c r="BL146" s="17" t="s">
        <v>153</v>
      </c>
      <c r="BM146" s="145" t="s">
        <v>340</v>
      </c>
    </row>
    <row r="147" spans="1:65" s="2" customFormat="1" ht="14.45" customHeight="1">
      <c r="A147" s="26"/>
      <c r="B147" s="134"/>
      <c r="C147" s="135" t="s">
        <v>7</v>
      </c>
      <c r="D147" s="135" t="s">
        <v>149</v>
      </c>
      <c r="E147" s="136" t="s">
        <v>1244</v>
      </c>
      <c r="F147" s="137" t="s">
        <v>1245</v>
      </c>
      <c r="G147" s="138" t="s">
        <v>269</v>
      </c>
      <c r="H147" s="189">
        <v>1</v>
      </c>
      <c r="I147" s="139">
        <v>0</v>
      </c>
      <c r="J147" s="139">
        <f t="shared" si="20"/>
        <v>0</v>
      </c>
      <c r="K147" s="140"/>
      <c r="L147" s="27"/>
      <c r="M147" s="141" t="s">
        <v>1</v>
      </c>
      <c r="N147" s="142" t="s">
        <v>36</v>
      </c>
      <c r="O147" s="143">
        <v>0</v>
      </c>
      <c r="P147" s="143">
        <f t="shared" si="21"/>
        <v>0</v>
      </c>
      <c r="Q147" s="143">
        <v>0</v>
      </c>
      <c r="R147" s="143">
        <f t="shared" si="22"/>
        <v>0</v>
      </c>
      <c r="S147" s="143">
        <v>0</v>
      </c>
      <c r="T147" s="144">
        <f t="shared" si="2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5" t="s">
        <v>153</v>
      </c>
      <c r="AT147" s="145" t="s">
        <v>149</v>
      </c>
      <c r="AU147" s="145" t="s">
        <v>78</v>
      </c>
      <c r="AY147" s="17" t="s">
        <v>147</v>
      </c>
      <c r="BE147" s="146">
        <f t="shared" si="24"/>
        <v>0</v>
      </c>
      <c r="BF147" s="146">
        <f t="shared" si="25"/>
        <v>0</v>
      </c>
      <c r="BG147" s="146">
        <f t="shared" si="26"/>
        <v>0</v>
      </c>
      <c r="BH147" s="146">
        <f t="shared" si="27"/>
        <v>0</v>
      </c>
      <c r="BI147" s="146">
        <f t="shared" si="28"/>
        <v>0</v>
      </c>
      <c r="BJ147" s="17" t="s">
        <v>78</v>
      </c>
      <c r="BK147" s="146">
        <f t="shared" si="29"/>
        <v>0</v>
      </c>
      <c r="BL147" s="17" t="s">
        <v>153</v>
      </c>
      <c r="BM147" s="145" t="s">
        <v>350</v>
      </c>
    </row>
    <row r="148" spans="1:65" s="2" customFormat="1" ht="14.45" customHeight="1">
      <c r="A148" s="26"/>
      <c r="B148" s="134"/>
      <c r="C148" s="135" t="s">
        <v>253</v>
      </c>
      <c r="D148" s="135" t="s">
        <v>149</v>
      </c>
      <c r="E148" s="136" t="s">
        <v>1246</v>
      </c>
      <c r="F148" s="137" t="s">
        <v>1247</v>
      </c>
      <c r="G148" s="138" t="s">
        <v>269</v>
      </c>
      <c r="H148" s="189">
        <v>3</v>
      </c>
      <c r="I148" s="139">
        <v>0</v>
      </c>
      <c r="J148" s="139">
        <f t="shared" si="20"/>
        <v>0</v>
      </c>
      <c r="K148" s="140"/>
      <c r="L148" s="27"/>
      <c r="M148" s="141" t="s">
        <v>1</v>
      </c>
      <c r="N148" s="142" t="s">
        <v>36</v>
      </c>
      <c r="O148" s="143">
        <v>0</v>
      </c>
      <c r="P148" s="143">
        <f t="shared" si="21"/>
        <v>0</v>
      </c>
      <c r="Q148" s="143">
        <v>0</v>
      </c>
      <c r="R148" s="143">
        <f t="shared" si="22"/>
        <v>0</v>
      </c>
      <c r="S148" s="143">
        <v>0</v>
      </c>
      <c r="T148" s="144">
        <f t="shared" si="2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5" t="s">
        <v>153</v>
      </c>
      <c r="AT148" s="145" t="s">
        <v>149</v>
      </c>
      <c r="AU148" s="145" t="s">
        <v>78</v>
      </c>
      <c r="AY148" s="17" t="s">
        <v>147</v>
      </c>
      <c r="BE148" s="146">
        <f t="shared" si="24"/>
        <v>0</v>
      </c>
      <c r="BF148" s="146">
        <f t="shared" si="25"/>
        <v>0</v>
      </c>
      <c r="BG148" s="146">
        <f t="shared" si="26"/>
        <v>0</v>
      </c>
      <c r="BH148" s="146">
        <f t="shared" si="27"/>
        <v>0</v>
      </c>
      <c r="BI148" s="146">
        <f t="shared" si="28"/>
        <v>0</v>
      </c>
      <c r="BJ148" s="17" t="s">
        <v>78</v>
      </c>
      <c r="BK148" s="146">
        <f t="shared" si="29"/>
        <v>0</v>
      </c>
      <c r="BL148" s="17" t="s">
        <v>153</v>
      </c>
      <c r="BM148" s="145" t="s">
        <v>360</v>
      </c>
    </row>
    <row r="149" spans="1:65" s="2" customFormat="1" ht="14.45" customHeight="1">
      <c r="A149" s="26"/>
      <c r="B149" s="134"/>
      <c r="C149" s="135" t="s">
        <v>258</v>
      </c>
      <c r="D149" s="135" t="s">
        <v>149</v>
      </c>
      <c r="E149" s="136" t="s">
        <v>1248</v>
      </c>
      <c r="F149" s="137" t="s">
        <v>1249</v>
      </c>
      <c r="G149" s="138" t="s">
        <v>269</v>
      </c>
      <c r="H149" s="189">
        <v>2</v>
      </c>
      <c r="I149" s="139">
        <v>0</v>
      </c>
      <c r="J149" s="139">
        <f t="shared" si="20"/>
        <v>0</v>
      </c>
      <c r="K149" s="140"/>
      <c r="L149" s="27"/>
      <c r="M149" s="141" t="s">
        <v>1</v>
      </c>
      <c r="N149" s="142" t="s">
        <v>36</v>
      </c>
      <c r="O149" s="143">
        <v>0</v>
      </c>
      <c r="P149" s="143">
        <f t="shared" si="21"/>
        <v>0</v>
      </c>
      <c r="Q149" s="143">
        <v>0</v>
      </c>
      <c r="R149" s="143">
        <f t="shared" si="22"/>
        <v>0</v>
      </c>
      <c r="S149" s="143">
        <v>0</v>
      </c>
      <c r="T149" s="144">
        <f t="shared" si="2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5" t="s">
        <v>153</v>
      </c>
      <c r="AT149" s="145" t="s">
        <v>149</v>
      </c>
      <c r="AU149" s="145" t="s">
        <v>78</v>
      </c>
      <c r="AY149" s="17" t="s">
        <v>147</v>
      </c>
      <c r="BE149" s="146">
        <f t="shared" si="24"/>
        <v>0</v>
      </c>
      <c r="BF149" s="146">
        <f t="shared" si="25"/>
        <v>0</v>
      </c>
      <c r="BG149" s="146">
        <f t="shared" si="26"/>
        <v>0</v>
      </c>
      <c r="BH149" s="146">
        <f t="shared" si="27"/>
        <v>0</v>
      </c>
      <c r="BI149" s="146">
        <f t="shared" si="28"/>
        <v>0</v>
      </c>
      <c r="BJ149" s="17" t="s">
        <v>78</v>
      </c>
      <c r="BK149" s="146">
        <f t="shared" si="29"/>
        <v>0</v>
      </c>
      <c r="BL149" s="17" t="s">
        <v>153</v>
      </c>
      <c r="BM149" s="145" t="s">
        <v>370</v>
      </c>
    </row>
    <row r="150" spans="1:65" s="2" customFormat="1" ht="14.45" customHeight="1">
      <c r="A150" s="26"/>
      <c r="B150" s="134"/>
      <c r="C150" s="135" t="s">
        <v>262</v>
      </c>
      <c r="D150" s="135" t="s">
        <v>149</v>
      </c>
      <c r="E150" s="136" t="s">
        <v>1250</v>
      </c>
      <c r="F150" s="137" t="s">
        <v>1251</v>
      </c>
      <c r="G150" s="138" t="s">
        <v>269</v>
      </c>
      <c r="H150" s="189">
        <v>2</v>
      </c>
      <c r="I150" s="139">
        <v>0</v>
      </c>
      <c r="J150" s="139">
        <f t="shared" si="20"/>
        <v>0</v>
      </c>
      <c r="K150" s="140"/>
      <c r="L150" s="27"/>
      <c r="M150" s="141" t="s">
        <v>1</v>
      </c>
      <c r="N150" s="142" t="s">
        <v>36</v>
      </c>
      <c r="O150" s="143">
        <v>0</v>
      </c>
      <c r="P150" s="143">
        <f t="shared" si="21"/>
        <v>0</v>
      </c>
      <c r="Q150" s="143">
        <v>0</v>
      </c>
      <c r="R150" s="143">
        <f t="shared" si="22"/>
        <v>0</v>
      </c>
      <c r="S150" s="143">
        <v>0</v>
      </c>
      <c r="T150" s="144">
        <f t="shared" si="2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5" t="s">
        <v>153</v>
      </c>
      <c r="AT150" s="145" t="s">
        <v>149</v>
      </c>
      <c r="AU150" s="145" t="s">
        <v>78</v>
      </c>
      <c r="AY150" s="17" t="s">
        <v>147</v>
      </c>
      <c r="BE150" s="146">
        <f t="shared" si="24"/>
        <v>0</v>
      </c>
      <c r="BF150" s="146">
        <f t="shared" si="25"/>
        <v>0</v>
      </c>
      <c r="BG150" s="146">
        <f t="shared" si="26"/>
        <v>0</v>
      </c>
      <c r="BH150" s="146">
        <f t="shared" si="27"/>
        <v>0</v>
      </c>
      <c r="BI150" s="146">
        <f t="shared" si="28"/>
        <v>0</v>
      </c>
      <c r="BJ150" s="17" t="s">
        <v>78</v>
      </c>
      <c r="BK150" s="146">
        <f t="shared" si="29"/>
        <v>0</v>
      </c>
      <c r="BL150" s="17" t="s">
        <v>153</v>
      </c>
      <c r="BM150" s="145" t="s">
        <v>381</v>
      </c>
    </row>
    <row r="151" spans="1:65" s="2" customFormat="1" ht="14.45" customHeight="1">
      <c r="A151" s="26"/>
      <c r="B151" s="134"/>
      <c r="C151" s="135" t="s">
        <v>266</v>
      </c>
      <c r="D151" s="135" t="s">
        <v>149</v>
      </c>
      <c r="E151" s="136" t="s">
        <v>1252</v>
      </c>
      <c r="F151" s="137" t="s">
        <v>1253</v>
      </c>
      <c r="G151" s="138" t="s">
        <v>269</v>
      </c>
      <c r="H151" s="189">
        <v>1</v>
      </c>
      <c r="I151" s="139">
        <v>0</v>
      </c>
      <c r="J151" s="139">
        <f t="shared" si="20"/>
        <v>0</v>
      </c>
      <c r="K151" s="140"/>
      <c r="L151" s="27"/>
      <c r="M151" s="141" t="s">
        <v>1</v>
      </c>
      <c r="N151" s="142" t="s">
        <v>36</v>
      </c>
      <c r="O151" s="143">
        <v>0</v>
      </c>
      <c r="P151" s="143">
        <f t="shared" si="21"/>
        <v>0</v>
      </c>
      <c r="Q151" s="143">
        <v>0</v>
      </c>
      <c r="R151" s="143">
        <f t="shared" si="22"/>
        <v>0</v>
      </c>
      <c r="S151" s="143">
        <v>0</v>
      </c>
      <c r="T151" s="144">
        <f t="shared" si="2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5" t="s">
        <v>153</v>
      </c>
      <c r="AT151" s="145" t="s">
        <v>149</v>
      </c>
      <c r="AU151" s="145" t="s">
        <v>78</v>
      </c>
      <c r="AY151" s="17" t="s">
        <v>147</v>
      </c>
      <c r="BE151" s="146">
        <f t="shared" si="24"/>
        <v>0</v>
      </c>
      <c r="BF151" s="146">
        <f t="shared" si="25"/>
        <v>0</v>
      </c>
      <c r="BG151" s="146">
        <f t="shared" si="26"/>
        <v>0</v>
      </c>
      <c r="BH151" s="146">
        <f t="shared" si="27"/>
        <v>0</v>
      </c>
      <c r="BI151" s="146">
        <f t="shared" si="28"/>
        <v>0</v>
      </c>
      <c r="BJ151" s="17" t="s">
        <v>78</v>
      </c>
      <c r="BK151" s="146">
        <f t="shared" si="29"/>
        <v>0</v>
      </c>
      <c r="BL151" s="17" t="s">
        <v>153</v>
      </c>
      <c r="BM151" s="145" t="s">
        <v>391</v>
      </c>
    </row>
    <row r="152" spans="1:65" s="2" customFormat="1" ht="14.45" customHeight="1">
      <c r="A152" s="26"/>
      <c r="B152" s="134"/>
      <c r="C152" s="135" t="s">
        <v>271</v>
      </c>
      <c r="D152" s="135" t="s">
        <v>149</v>
      </c>
      <c r="E152" s="136" t="s">
        <v>1254</v>
      </c>
      <c r="F152" s="137" t="s">
        <v>1255</v>
      </c>
      <c r="G152" s="138" t="s">
        <v>269</v>
      </c>
      <c r="H152" s="189">
        <v>8</v>
      </c>
      <c r="I152" s="139">
        <v>0</v>
      </c>
      <c r="J152" s="139">
        <f t="shared" si="20"/>
        <v>0</v>
      </c>
      <c r="K152" s="140"/>
      <c r="L152" s="27"/>
      <c r="M152" s="141" t="s">
        <v>1</v>
      </c>
      <c r="N152" s="142" t="s">
        <v>36</v>
      </c>
      <c r="O152" s="143">
        <v>0</v>
      </c>
      <c r="P152" s="143">
        <f t="shared" si="21"/>
        <v>0</v>
      </c>
      <c r="Q152" s="143">
        <v>0</v>
      </c>
      <c r="R152" s="143">
        <f t="shared" si="22"/>
        <v>0</v>
      </c>
      <c r="S152" s="143">
        <v>0</v>
      </c>
      <c r="T152" s="144">
        <f t="shared" si="2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5" t="s">
        <v>153</v>
      </c>
      <c r="AT152" s="145" t="s">
        <v>149</v>
      </c>
      <c r="AU152" s="145" t="s">
        <v>78</v>
      </c>
      <c r="AY152" s="17" t="s">
        <v>147</v>
      </c>
      <c r="BE152" s="146">
        <f t="shared" si="24"/>
        <v>0</v>
      </c>
      <c r="BF152" s="146">
        <f t="shared" si="25"/>
        <v>0</v>
      </c>
      <c r="BG152" s="146">
        <f t="shared" si="26"/>
        <v>0</v>
      </c>
      <c r="BH152" s="146">
        <f t="shared" si="27"/>
        <v>0</v>
      </c>
      <c r="BI152" s="146">
        <f t="shared" si="28"/>
        <v>0</v>
      </c>
      <c r="BJ152" s="17" t="s">
        <v>78</v>
      </c>
      <c r="BK152" s="146">
        <f t="shared" si="29"/>
        <v>0</v>
      </c>
      <c r="BL152" s="17" t="s">
        <v>153</v>
      </c>
      <c r="BM152" s="145" t="s">
        <v>399</v>
      </c>
    </row>
    <row r="153" spans="1:65" s="2" customFormat="1" ht="14.45" customHeight="1">
      <c r="A153" s="26"/>
      <c r="B153" s="134"/>
      <c r="C153" s="135" t="s">
        <v>275</v>
      </c>
      <c r="D153" s="135" t="s">
        <v>149</v>
      </c>
      <c r="E153" s="136" t="s">
        <v>1256</v>
      </c>
      <c r="F153" s="137" t="s">
        <v>1257</v>
      </c>
      <c r="G153" s="138" t="s">
        <v>269</v>
      </c>
      <c r="H153" s="189">
        <v>10</v>
      </c>
      <c r="I153" s="139">
        <v>0</v>
      </c>
      <c r="J153" s="139">
        <f t="shared" si="20"/>
        <v>0</v>
      </c>
      <c r="K153" s="140"/>
      <c r="L153" s="27"/>
      <c r="M153" s="141" t="s">
        <v>1</v>
      </c>
      <c r="N153" s="142" t="s">
        <v>36</v>
      </c>
      <c r="O153" s="143">
        <v>0</v>
      </c>
      <c r="P153" s="143">
        <f t="shared" si="21"/>
        <v>0</v>
      </c>
      <c r="Q153" s="143">
        <v>0</v>
      </c>
      <c r="R153" s="143">
        <f t="shared" si="22"/>
        <v>0</v>
      </c>
      <c r="S153" s="143">
        <v>0</v>
      </c>
      <c r="T153" s="144">
        <f t="shared" si="2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5" t="s">
        <v>153</v>
      </c>
      <c r="AT153" s="145" t="s">
        <v>149</v>
      </c>
      <c r="AU153" s="145" t="s">
        <v>78</v>
      </c>
      <c r="AY153" s="17" t="s">
        <v>147</v>
      </c>
      <c r="BE153" s="146">
        <f t="shared" si="24"/>
        <v>0</v>
      </c>
      <c r="BF153" s="146">
        <f t="shared" si="25"/>
        <v>0</v>
      </c>
      <c r="BG153" s="146">
        <f t="shared" si="26"/>
        <v>0</v>
      </c>
      <c r="BH153" s="146">
        <f t="shared" si="27"/>
        <v>0</v>
      </c>
      <c r="BI153" s="146">
        <f t="shared" si="28"/>
        <v>0</v>
      </c>
      <c r="BJ153" s="17" t="s">
        <v>78</v>
      </c>
      <c r="BK153" s="146">
        <f t="shared" si="29"/>
        <v>0</v>
      </c>
      <c r="BL153" s="17" t="s">
        <v>153</v>
      </c>
      <c r="BM153" s="145" t="s">
        <v>409</v>
      </c>
    </row>
    <row r="154" spans="1:65" s="2" customFormat="1" ht="14.45" customHeight="1">
      <c r="A154" s="26"/>
      <c r="B154" s="134"/>
      <c r="C154" s="135" t="s">
        <v>280</v>
      </c>
      <c r="D154" s="135" t="s">
        <v>149</v>
      </c>
      <c r="E154" s="136" t="s">
        <v>1258</v>
      </c>
      <c r="F154" s="137" t="s">
        <v>1259</v>
      </c>
      <c r="G154" s="138" t="s">
        <v>269</v>
      </c>
      <c r="H154" s="189">
        <v>5</v>
      </c>
      <c r="I154" s="139">
        <v>0</v>
      </c>
      <c r="J154" s="139">
        <f t="shared" si="20"/>
        <v>0</v>
      </c>
      <c r="K154" s="140"/>
      <c r="L154" s="27"/>
      <c r="M154" s="141" t="s">
        <v>1</v>
      </c>
      <c r="N154" s="142" t="s">
        <v>36</v>
      </c>
      <c r="O154" s="143">
        <v>0</v>
      </c>
      <c r="P154" s="143">
        <f t="shared" si="21"/>
        <v>0</v>
      </c>
      <c r="Q154" s="143">
        <v>0</v>
      </c>
      <c r="R154" s="143">
        <f t="shared" si="22"/>
        <v>0</v>
      </c>
      <c r="S154" s="143">
        <v>0</v>
      </c>
      <c r="T154" s="144">
        <f t="shared" si="2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5" t="s">
        <v>153</v>
      </c>
      <c r="AT154" s="145" t="s">
        <v>149</v>
      </c>
      <c r="AU154" s="145" t="s">
        <v>78</v>
      </c>
      <c r="AY154" s="17" t="s">
        <v>147</v>
      </c>
      <c r="BE154" s="146">
        <f t="shared" si="24"/>
        <v>0</v>
      </c>
      <c r="BF154" s="146">
        <f t="shared" si="25"/>
        <v>0</v>
      </c>
      <c r="BG154" s="146">
        <f t="shared" si="26"/>
        <v>0</v>
      </c>
      <c r="BH154" s="146">
        <f t="shared" si="27"/>
        <v>0</v>
      </c>
      <c r="BI154" s="146">
        <f t="shared" si="28"/>
        <v>0</v>
      </c>
      <c r="BJ154" s="17" t="s">
        <v>78</v>
      </c>
      <c r="BK154" s="146">
        <f t="shared" si="29"/>
        <v>0</v>
      </c>
      <c r="BL154" s="17" t="s">
        <v>153</v>
      </c>
      <c r="BM154" s="145" t="s">
        <v>417</v>
      </c>
    </row>
    <row r="155" spans="1:65" s="2" customFormat="1" ht="14.45" customHeight="1">
      <c r="A155" s="26"/>
      <c r="B155" s="134"/>
      <c r="C155" s="135" t="s">
        <v>284</v>
      </c>
      <c r="D155" s="135" t="s">
        <v>149</v>
      </c>
      <c r="E155" s="136" t="s">
        <v>1260</v>
      </c>
      <c r="F155" s="137" t="s">
        <v>1261</v>
      </c>
      <c r="G155" s="138" t="s">
        <v>1106</v>
      </c>
      <c r="H155" s="189">
        <v>1</v>
      </c>
      <c r="I155" s="139">
        <v>0</v>
      </c>
      <c r="J155" s="139">
        <f t="shared" si="20"/>
        <v>0</v>
      </c>
      <c r="K155" s="140"/>
      <c r="L155" s="27"/>
      <c r="M155" s="178" t="s">
        <v>1</v>
      </c>
      <c r="N155" s="179" t="s">
        <v>36</v>
      </c>
      <c r="O155" s="180">
        <v>0</v>
      </c>
      <c r="P155" s="180">
        <f t="shared" si="21"/>
        <v>0</v>
      </c>
      <c r="Q155" s="180">
        <v>0</v>
      </c>
      <c r="R155" s="180">
        <f t="shared" si="22"/>
        <v>0</v>
      </c>
      <c r="S155" s="180">
        <v>0</v>
      </c>
      <c r="T155" s="181">
        <f t="shared" si="2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5" t="s">
        <v>153</v>
      </c>
      <c r="AT155" s="145" t="s">
        <v>149</v>
      </c>
      <c r="AU155" s="145" t="s">
        <v>78</v>
      </c>
      <c r="AY155" s="17" t="s">
        <v>147</v>
      </c>
      <c r="BE155" s="146">
        <f t="shared" si="24"/>
        <v>0</v>
      </c>
      <c r="BF155" s="146">
        <f t="shared" si="25"/>
        <v>0</v>
      </c>
      <c r="BG155" s="146">
        <f t="shared" si="26"/>
        <v>0</v>
      </c>
      <c r="BH155" s="146">
        <f t="shared" si="27"/>
        <v>0</v>
      </c>
      <c r="BI155" s="146">
        <f t="shared" si="28"/>
        <v>0</v>
      </c>
      <c r="BJ155" s="17" t="s">
        <v>78</v>
      </c>
      <c r="BK155" s="146">
        <f t="shared" si="29"/>
        <v>0</v>
      </c>
      <c r="BL155" s="17" t="s">
        <v>153</v>
      </c>
      <c r="BM155" s="145" t="s">
        <v>428</v>
      </c>
    </row>
    <row r="156" spans="1:31" s="2" customFormat="1" ht="6.95" customHeight="1">
      <c r="A156" s="26"/>
      <c r="B156" s="37"/>
      <c r="C156" s="38"/>
      <c r="D156" s="38"/>
      <c r="E156" s="38"/>
      <c r="F156" s="38"/>
      <c r="G156" s="38"/>
      <c r="H156" s="38"/>
      <c r="I156" s="38"/>
      <c r="J156" s="38"/>
      <c r="K156" s="38"/>
      <c r="L156" s="27"/>
      <c r="M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</row>
  </sheetData>
  <sheetProtection algorithmName="SHA-512" hashValue="eB3I2VO56eYmFkohq3gjU7GrT5yjB5j0yuzJZeTlsWtixBBMlDQyRhs4D6B1B924kqk40KmE67xNFxU6uB4IMA==" saltValue="IqGku3I00MFgNm0st6xqKw==" spinCount="100000" sheet="1" objects="1" scenarios="1"/>
  <autoFilter ref="C122:K155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80"/>
  <sheetViews>
    <sheetView showGridLines="0" workbookViewId="0" topLeftCell="A97">
      <selection activeCell="I124" sqref="I12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3"/>
    </row>
    <row r="2" spans="12:46" s="1" customFormat="1" ht="36.95" customHeight="1">
      <c r="L2" s="262" t="s">
        <v>5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AT2" s="17" t="s">
        <v>92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</row>
    <row r="4" spans="2:46" s="1" customFormat="1" ht="24.95" customHeight="1">
      <c r="B4" s="20"/>
      <c r="D4" s="21" t="s">
        <v>102</v>
      </c>
      <c r="L4" s="20"/>
      <c r="M4" s="84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4" t="s">
        <v>14</v>
      </c>
      <c r="L6" s="20"/>
    </row>
    <row r="7" spans="2:12" s="1" customFormat="1" ht="16.5" customHeight="1">
      <c r="B7" s="20"/>
      <c r="E7" s="270" t="str">
        <f>'Rekapitulace zakázky'!K6</f>
        <v>F.2 Stavební úpravy objektů č. p. 3318 a 3319 (PS 45) - bez specifických úprav pro provozovnu</v>
      </c>
      <c r="F7" s="271"/>
      <c r="G7" s="271"/>
      <c r="H7" s="271"/>
      <c r="L7" s="20"/>
    </row>
    <row r="8" spans="2:12" s="1" customFormat="1" ht="12" customHeight="1">
      <c r="B8" s="20"/>
      <c r="D8" s="24" t="s">
        <v>103</v>
      </c>
      <c r="L8" s="20"/>
    </row>
    <row r="9" spans="1:31" s="2" customFormat="1" ht="16.5" customHeight="1">
      <c r="A9" s="26"/>
      <c r="B9" s="27"/>
      <c r="C9" s="26"/>
      <c r="D9" s="26"/>
      <c r="E9" s="270" t="s">
        <v>104</v>
      </c>
      <c r="F9" s="269"/>
      <c r="G9" s="269"/>
      <c r="H9" s="269"/>
      <c r="I9" s="26"/>
      <c r="J9" s="26"/>
      <c r="K9" s="26"/>
      <c r="L9" s="32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 customHeight="1">
      <c r="A10" s="26"/>
      <c r="B10" s="27"/>
      <c r="C10" s="26"/>
      <c r="D10" s="24" t="s">
        <v>1070</v>
      </c>
      <c r="E10" s="26"/>
      <c r="F10" s="26"/>
      <c r="G10" s="26"/>
      <c r="H10" s="26"/>
      <c r="I10" s="26"/>
      <c r="J10" s="26"/>
      <c r="K10" s="26"/>
      <c r="L10" s="32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6.5" customHeight="1">
      <c r="A11" s="26"/>
      <c r="B11" s="27"/>
      <c r="C11" s="26"/>
      <c r="D11" s="26"/>
      <c r="E11" s="268" t="s">
        <v>1262</v>
      </c>
      <c r="F11" s="269"/>
      <c r="G11" s="269"/>
      <c r="H11" s="269"/>
      <c r="I11" s="26"/>
      <c r="J11" s="26"/>
      <c r="K11" s="26"/>
      <c r="L11" s="32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2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2" customHeight="1">
      <c r="A13" s="26"/>
      <c r="B13" s="27"/>
      <c r="C13" s="26"/>
      <c r="D13" s="24" t="s">
        <v>15</v>
      </c>
      <c r="E13" s="26"/>
      <c r="F13" s="23" t="s">
        <v>1</v>
      </c>
      <c r="G13" s="26"/>
      <c r="H13" s="26"/>
      <c r="I13" s="24" t="s">
        <v>16</v>
      </c>
      <c r="J13" s="23" t="s">
        <v>1</v>
      </c>
      <c r="K13" s="26"/>
      <c r="L13" s="32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4" t="s">
        <v>17</v>
      </c>
      <c r="E14" s="26"/>
      <c r="F14" s="23" t="s">
        <v>18</v>
      </c>
      <c r="G14" s="26"/>
      <c r="H14" s="26"/>
      <c r="I14" s="24" t="s">
        <v>19</v>
      </c>
      <c r="J14" s="43">
        <f>'Rekapitulace zakázky'!AN8</f>
        <v>44260</v>
      </c>
      <c r="K14" s="26"/>
      <c r="L14" s="32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2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12" customHeight="1">
      <c r="A16" s="26"/>
      <c r="B16" s="27"/>
      <c r="C16" s="26"/>
      <c r="D16" s="24" t="s">
        <v>20</v>
      </c>
      <c r="E16" s="26"/>
      <c r="F16" s="26"/>
      <c r="G16" s="26"/>
      <c r="H16" s="26"/>
      <c r="I16" s="24" t="s">
        <v>21</v>
      </c>
      <c r="J16" s="23" t="s">
        <v>1</v>
      </c>
      <c r="K16" s="26"/>
      <c r="L16" s="32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3" t="s">
        <v>22</v>
      </c>
      <c r="F17" s="26"/>
      <c r="G17" s="26"/>
      <c r="H17" s="26"/>
      <c r="I17" s="24" t="s">
        <v>23</v>
      </c>
      <c r="J17" s="23" t="s">
        <v>1</v>
      </c>
      <c r="K17" s="26"/>
      <c r="L17" s="32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2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4" t="s">
        <v>24</v>
      </c>
      <c r="E19" s="26"/>
      <c r="F19" s="26"/>
      <c r="G19" s="26"/>
      <c r="H19" s="26"/>
      <c r="I19" s="24" t="s">
        <v>21</v>
      </c>
      <c r="J19" s="23" t="str">
        <f>'Rekapitulace zakázky'!AN13</f>
        <v/>
      </c>
      <c r="K19" s="26"/>
      <c r="L19" s="32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72" t="str">
        <f>'Rekapitulace zakázky'!E14</f>
        <v xml:space="preserve"> </v>
      </c>
      <c r="F20" s="272"/>
      <c r="G20" s="272"/>
      <c r="H20" s="272"/>
      <c r="I20" s="24" t="s">
        <v>23</v>
      </c>
      <c r="J20" s="23" t="str">
        <f>'Rekapitulace zakázky'!AN14</f>
        <v/>
      </c>
      <c r="K20" s="26"/>
      <c r="L20" s="32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2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4" t="s">
        <v>26</v>
      </c>
      <c r="E22" s="26"/>
      <c r="F22" s="26"/>
      <c r="G22" s="26"/>
      <c r="H22" s="26"/>
      <c r="I22" s="24" t="s">
        <v>21</v>
      </c>
      <c r="J22" s="23" t="s">
        <v>1</v>
      </c>
      <c r="K22" s="26"/>
      <c r="L22" s="32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3" t="s">
        <v>27</v>
      </c>
      <c r="F23" s="26"/>
      <c r="G23" s="26"/>
      <c r="H23" s="26"/>
      <c r="I23" s="24" t="s">
        <v>23</v>
      </c>
      <c r="J23" s="23" t="s">
        <v>1</v>
      </c>
      <c r="K23" s="26"/>
      <c r="L23" s="32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2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4" t="s">
        <v>29</v>
      </c>
      <c r="E25" s="26"/>
      <c r="F25" s="26"/>
      <c r="G25" s="26"/>
      <c r="H25" s="26"/>
      <c r="I25" s="24" t="s">
        <v>21</v>
      </c>
      <c r="J25" s="23" t="str">
        <f>IF('Rekapitulace zakázky'!AN19="","",'Rekapitulace zakázky'!AN19)</f>
        <v/>
      </c>
      <c r="K25" s="26"/>
      <c r="L25" s="32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3" t="str">
        <f>IF('Rekapitulace zakázky'!E20="","",'Rekapitulace zakázky'!E20)</f>
        <v xml:space="preserve"> </v>
      </c>
      <c r="F26" s="26"/>
      <c r="G26" s="26"/>
      <c r="H26" s="26"/>
      <c r="I26" s="24" t="s">
        <v>23</v>
      </c>
      <c r="J26" s="23" t="str">
        <f>IF('Rekapitulace zakázky'!AN20="","",'Rekapitulace zakázky'!AN20)</f>
        <v/>
      </c>
      <c r="K26" s="26"/>
      <c r="L26" s="32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2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4" t="s">
        <v>30</v>
      </c>
      <c r="E28" s="26"/>
      <c r="F28" s="26"/>
      <c r="G28" s="26"/>
      <c r="H28" s="26"/>
      <c r="I28" s="26"/>
      <c r="J28" s="26"/>
      <c r="K28" s="26"/>
      <c r="L28" s="32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85"/>
      <c r="B29" s="86"/>
      <c r="C29" s="85"/>
      <c r="D29" s="85"/>
      <c r="E29" s="273" t="s">
        <v>1</v>
      </c>
      <c r="F29" s="273"/>
      <c r="G29" s="273"/>
      <c r="H29" s="273"/>
      <c r="I29" s="85"/>
      <c r="J29" s="85"/>
      <c r="K29" s="85"/>
      <c r="L29" s="87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2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54"/>
      <c r="E31" s="54"/>
      <c r="F31" s="54"/>
      <c r="G31" s="54"/>
      <c r="H31" s="54"/>
      <c r="I31" s="54"/>
      <c r="J31" s="54"/>
      <c r="K31" s="54"/>
      <c r="L31" s="32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88" t="s">
        <v>31</v>
      </c>
      <c r="E32" s="26"/>
      <c r="F32" s="26"/>
      <c r="G32" s="26"/>
      <c r="H32" s="26"/>
      <c r="I32" s="26"/>
      <c r="J32" s="58">
        <f>ROUND(J122,2)</f>
        <v>0</v>
      </c>
      <c r="K32" s="26"/>
      <c r="L32" s="32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54"/>
      <c r="E33" s="54"/>
      <c r="F33" s="54"/>
      <c r="G33" s="54"/>
      <c r="H33" s="54"/>
      <c r="I33" s="54"/>
      <c r="J33" s="54"/>
      <c r="K33" s="54"/>
      <c r="L33" s="32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29" t="s">
        <v>33</v>
      </c>
      <c r="G34" s="26"/>
      <c r="H34" s="26"/>
      <c r="I34" s="29" t="s">
        <v>32</v>
      </c>
      <c r="J34" s="29" t="s">
        <v>34</v>
      </c>
      <c r="K34" s="26"/>
      <c r="L34" s="32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89" t="s">
        <v>35</v>
      </c>
      <c r="E35" s="24" t="s">
        <v>36</v>
      </c>
      <c r="F35" s="90">
        <f>ROUND((SUM(BE122:BE279)),2)</f>
        <v>0</v>
      </c>
      <c r="G35" s="26"/>
      <c r="H35" s="26"/>
      <c r="I35" s="91">
        <v>0.21</v>
      </c>
      <c r="J35" s="90">
        <f>ROUND(((SUM(BE122:BE279))*I35),2)</f>
        <v>0</v>
      </c>
      <c r="K35" s="26"/>
      <c r="L35" s="32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4" t="s">
        <v>37</v>
      </c>
      <c r="F36" s="90">
        <f>ROUND((SUM(BF122:BF279)),2)</f>
        <v>0</v>
      </c>
      <c r="G36" s="26"/>
      <c r="H36" s="26"/>
      <c r="I36" s="91">
        <v>0.15</v>
      </c>
      <c r="J36" s="90">
        <f>ROUND(((SUM(BF122:BF279))*I36),2)</f>
        <v>0</v>
      </c>
      <c r="K36" s="26"/>
      <c r="L36" s="32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4" t="s">
        <v>38</v>
      </c>
      <c r="F37" s="90">
        <f>ROUND((SUM(BG122:BG279)),2)</f>
        <v>0</v>
      </c>
      <c r="G37" s="26"/>
      <c r="H37" s="26"/>
      <c r="I37" s="91">
        <v>0.21</v>
      </c>
      <c r="J37" s="90">
        <f>0</f>
        <v>0</v>
      </c>
      <c r="K37" s="26"/>
      <c r="L37" s="32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 hidden="1">
      <c r="A38" s="26"/>
      <c r="B38" s="27"/>
      <c r="C38" s="26"/>
      <c r="D38" s="26"/>
      <c r="E38" s="24" t="s">
        <v>39</v>
      </c>
      <c r="F38" s="90">
        <f>ROUND((SUM(BH122:BH279)),2)</f>
        <v>0</v>
      </c>
      <c r="G38" s="26"/>
      <c r="H38" s="26"/>
      <c r="I38" s="91">
        <v>0.15</v>
      </c>
      <c r="J38" s="90">
        <f>0</f>
        <v>0</v>
      </c>
      <c r="K38" s="26"/>
      <c r="L38" s="32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customHeight="1" hidden="1">
      <c r="A39" s="26"/>
      <c r="B39" s="27"/>
      <c r="C39" s="26"/>
      <c r="D39" s="26"/>
      <c r="E39" s="24" t="s">
        <v>40</v>
      </c>
      <c r="F39" s="90">
        <f>ROUND((SUM(BI122:BI279)),2)</f>
        <v>0</v>
      </c>
      <c r="G39" s="26"/>
      <c r="H39" s="26"/>
      <c r="I39" s="91">
        <v>0</v>
      </c>
      <c r="J39" s="90">
        <f>0</f>
        <v>0</v>
      </c>
      <c r="K39" s="26"/>
      <c r="L39" s="32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2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2"/>
      <c r="D41" s="93" t="s">
        <v>41</v>
      </c>
      <c r="E41" s="48"/>
      <c r="F41" s="48"/>
      <c r="G41" s="94" t="s">
        <v>42</v>
      </c>
      <c r="H41" s="95" t="s">
        <v>43</v>
      </c>
      <c r="I41" s="48"/>
      <c r="J41" s="96">
        <f>SUM(J32:J39)</f>
        <v>0</v>
      </c>
      <c r="K41" s="97"/>
      <c r="L41" s="32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2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2"/>
      <c r="D50" s="33" t="s">
        <v>44</v>
      </c>
      <c r="E50" s="34"/>
      <c r="F50" s="34"/>
      <c r="G50" s="33" t="s">
        <v>45</v>
      </c>
      <c r="H50" s="34"/>
      <c r="I50" s="34"/>
      <c r="J50" s="34"/>
      <c r="K50" s="34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6"/>
      <c r="B61" s="27"/>
      <c r="C61" s="26"/>
      <c r="D61" s="35" t="s">
        <v>46</v>
      </c>
      <c r="E61" s="28"/>
      <c r="F61" s="98" t="s">
        <v>47</v>
      </c>
      <c r="G61" s="35" t="s">
        <v>46</v>
      </c>
      <c r="H61" s="28"/>
      <c r="I61" s="28"/>
      <c r="J61" s="99" t="s">
        <v>47</v>
      </c>
      <c r="K61" s="28"/>
      <c r="L61" s="32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6"/>
      <c r="B65" s="27"/>
      <c r="C65" s="26"/>
      <c r="D65" s="33" t="s">
        <v>48</v>
      </c>
      <c r="E65" s="36"/>
      <c r="F65" s="36"/>
      <c r="G65" s="33" t="s">
        <v>49</v>
      </c>
      <c r="H65" s="36"/>
      <c r="I65" s="36"/>
      <c r="J65" s="36"/>
      <c r="K65" s="36"/>
      <c r="L65" s="32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6"/>
      <c r="B76" s="27"/>
      <c r="C76" s="26"/>
      <c r="D76" s="35" t="s">
        <v>46</v>
      </c>
      <c r="E76" s="28"/>
      <c r="F76" s="98" t="s">
        <v>47</v>
      </c>
      <c r="G76" s="35" t="s">
        <v>46</v>
      </c>
      <c r="H76" s="28"/>
      <c r="I76" s="28"/>
      <c r="J76" s="99" t="s">
        <v>47</v>
      </c>
      <c r="K76" s="28"/>
      <c r="L76" s="32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2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32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21" t="s">
        <v>105</v>
      </c>
      <c r="D82" s="26"/>
      <c r="E82" s="26"/>
      <c r="F82" s="26"/>
      <c r="G82" s="26"/>
      <c r="H82" s="26"/>
      <c r="I82" s="26"/>
      <c r="J82" s="26"/>
      <c r="K82" s="26"/>
      <c r="L82" s="32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2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4" t="s">
        <v>14</v>
      </c>
      <c r="D84" s="26"/>
      <c r="E84" s="26"/>
      <c r="F84" s="26"/>
      <c r="G84" s="26"/>
      <c r="H84" s="26"/>
      <c r="I84" s="26"/>
      <c r="J84" s="26"/>
      <c r="K84" s="26"/>
      <c r="L84" s="32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70" t="str">
        <f>E7</f>
        <v>F.2 Stavební úpravy objektů č. p. 3318 a 3319 (PS 45) - bez specifických úprav pro provozovnu</v>
      </c>
      <c r="F85" s="271"/>
      <c r="G85" s="271"/>
      <c r="H85" s="271"/>
      <c r="I85" s="26"/>
      <c r="J85" s="26"/>
      <c r="K85" s="26"/>
      <c r="L85" s="32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2:12" s="1" customFormat="1" ht="12" customHeight="1">
      <c r="B86" s="20"/>
      <c r="C86" s="24" t="s">
        <v>103</v>
      </c>
      <c r="L86" s="20"/>
    </row>
    <row r="87" spans="1:31" s="2" customFormat="1" ht="16.5" customHeight="1">
      <c r="A87" s="26"/>
      <c r="B87" s="27"/>
      <c r="C87" s="26"/>
      <c r="D87" s="26"/>
      <c r="E87" s="270" t="s">
        <v>104</v>
      </c>
      <c r="F87" s="269"/>
      <c r="G87" s="269"/>
      <c r="H87" s="269"/>
      <c r="I87" s="26"/>
      <c r="J87" s="26"/>
      <c r="K87" s="26"/>
      <c r="L87" s="32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4" t="s">
        <v>1070</v>
      </c>
      <c r="D88" s="26"/>
      <c r="E88" s="26"/>
      <c r="F88" s="26"/>
      <c r="G88" s="26"/>
      <c r="H88" s="26"/>
      <c r="I88" s="26"/>
      <c r="J88" s="26"/>
      <c r="K88" s="26"/>
      <c r="L88" s="32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268" t="str">
        <f>E11</f>
        <v>D.1.4.3 - VZT</v>
      </c>
      <c r="F89" s="269"/>
      <c r="G89" s="269"/>
      <c r="H89" s="269"/>
      <c r="I89" s="26"/>
      <c r="J89" s="26"/>
      <c r="K89" s="26"/>
      <c r="L89" s="32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2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4" t="s">
        <v>17</v>
      </c>
      <c r="D91" s="26"/>
      <c r="E91" s="26"/>
      <c r="F91" s="23" t="str">
        <f>F14</f>
        <v>ul. Mánesova, Frýdek-Místek</v>
      </c>
      <c r="G91" s="26"/>
      <c r="H91" s="26"/>
      <c r="I91" s="24" t="s">
        <v>19</v>
      </c>
      <c r="J91" s="43">
        <f>IF(J14="","",J14)</f>
        <v>44260</v>
      </c>
      <c r="K91" s="26"/>
      <c r="L91" s="32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2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25.7" customHeight="1">
      <c r="A93" s="26"/>
      <c r="B93" s="27"/>
      <c r="C93" s="24" t="s">
        <v>20</v>
      </c>
      <c r="D93" s="26"/>
      <c r="E93" s="26"/>
      <c r="F93" s="23" t="str">
        <f>E17</f>
        <v>Distep, a.s.</v>
      </c>
      <c r="G93" s="26"/>
      <c r="H93" s="26"/>
      <c r="I93" s="24" t="s">
        <v>26</v>
      </c>
      <c r="J93" s="25" t="str">
        <f>E23</f>
        <v>Ing. Miroslav Havlásek</v>
      </c>
      <c r="K93" s="26"/>
      <c r="L93" s="32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4" t="s">
        <v>24</v>
      </c>
      <c r="D94" s="26"/>
      <c r="E94" s="26"/>
      <c r="F94" s="23" t="str">
        <f>IF(E20="","",E20)</f>
        <v xml:space="preserve"> </v>
      </c>
      <c r="G94" s="26"/>
      <c r="H94" s="26"/>
      <c r="I94" s="24" t="s">
        <v>29</v>
      </c>
      <c r="J94" s="25" t="str">
        <f>E26</f>
        <v xml:space="preserve"> </v>
      </c>
      <c r="K94" s="26"/>
      <c r="L94" s="32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2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0" t="s">
        <v>106</v>
      </c>
      <c r="D96" s="92"/>
      <c r="E96" s="92"/>
      <c r="F96" s="92"/>
      <c r="G96" s="92"/>
      <c r="H96" s="92"/>
      <c r="I96" s="92"/>
      <c r="J96" s="101" t="s">
        <v>107</v>
      </c>
      <c r="K96" s="92"/>
      <c r="L96" s="32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2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02" t="s">
        <v>108</v>
      </c>
      <c r="D98" s="26"/>
      <c r="E98" s="26"/>
      <c r="F98" s="26"/>
      <c r="G98" s="26"/>
      <c r="H98" s="26"/>
      <c r="I98" s="26"/>
      <c r="J98" s="58">
        <f>J122</f>
        <v>0</v>
      </c>
      <c r="K98" s="26"/>
      <c r="L98" s="32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7" t="s">
        <v>109</v>
      </c>
    </row>
    <row r="99" spans="2:12" s="9" customFormat="1" ht="24.95" customHeight="1">
      <c r="B99" s="103"/>
      <c r="D99" s="104" t="s">
        <v>1263</v>
      </c>
      <c r="E99" s="105"/>
      <c r="F99" s="105"/>
      <c r="G99" s="105"/>
      <c r="H99" s="105"/>
      <c r="I99" s="105"/>
      <c r="J99" s="106">
        <f>J123</f>
        <v>0</v>
      </c>
      <c r="L99" s="103"/>
    </row>
    <row r="100" spans="2:12" s="9" customFormat="1" ht="24.95" customHeight="1">
      <c r="B100" s="103"/>
      <c r="D100" s="104" t="s">
        <v>1264</v>
      </c>
      <c r="E100" s="105"/>
      <c r="F100" s="105"/>
      <c r="G100" s="105"/>
      <c r="H100" s="105"/>
      <c r="I100" s="105"/>
      <c r="J100" s="106">
        <f>J228</f>
        <v>0</v>
      </c>
      <c r="L100" s="103"/>
    </row>
    <row r="101" spans="1:31" s="2" customFormat="1" ht="21.75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2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5" customHeight="1">
      <c r="A102" s="2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2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31" s="2" customFormat="1" ht="6.95" customHeight="1">
      <c r="A106" s="26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32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5" customHeight="1">
      <c r="A107" s="26"/>
      <c r="B107" s="27"/>
      <c r="C107" s="21" t="s">
        <v>132</v>
      </c>
      <c r="D107" s="26"/>
      <c r="E107" s="26"/>
      <c r="F107" s="26"/>
      <c r="G107" s="26"/>
      <c r="H107" s="26"/>
      <c r="I107" s="26"/>
      <c r="J107" s="26"/>
      <c r="K107" s="26"/>
      <c r="L107" s="32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2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4" t="s">
        <v>14</v>
      </c>
      <c r="D109" s="26"/>
      <c r="E109" s="26"/>
      <c r="F109" s="26"/>
      <c r="G109" s="26"/>
      <c r="H109" s="26"/>
      <c r="I109" s="26"/>
      <c r="J109" s="26"/>
      <c r="K109" s="26"/>
      <c r="L109" s="32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270" t="str">
        <f>E7</f>
        <v>F.2 Stavební úpravy objektů č. p. 3318 a 3319 (PS 45) - bez specifických úprav pro provozovnu</v>
      </c>
      <c r="F110" s="271"/>
      <c r="G110" s="271"/>
      <c r="H110" s="271"/>
      <c r="I110" s="26"/>
      <c r="J110" s="26"/>
      <c r="K110" s="26"/>
      <c r="L110" s="32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2:12" s="1" customFormat="1" ht="12" customHeight="1">
      <c r="B111" s="20"/>
      <c r="C111" s="24" t="s">
        <v>103</v>
      </c>
      <c r="L111" s="20"/>
    </row>
    <row r="112" spans="1:31" s="2" customFormat="1" ht="16.5" customHeight="1">
      <c r="A112" s="26"/>
      <c r="B112" s="27"/>
      <c r="C112" s="26"/>
      <c r="D112" s="26"/>
      <c r="E112" s="270" t="s">
        <v>104</v>
      </c>
      <c r="F112" s="269"/>
      <c r="G112" s="269"/>
      <c r="H112" s="269"/>
      <c r="I112" s="26"/>
      <c r="J112" s="26"/>
      <c r="K112" s="26"/>
      <c r="L112" s="32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12" customHeight="1">
      <c r="A113" s="26"/>
      <c r="B113" s="27"/>
      <c r="C113" s="24" t="s">
        <v>1070</v>
      </c>
      <c r="D113" s="26"/>
      <c r="E113" s="26"/>
      <c r="F113" s="26"/>
      <c r="G113" s="26"/>
      <c r="H113" s="26"/>
      <c r="I113" s="26"/>
      <c r="J113" s="26"/>
      <c r="K113" s="26"/>
      <c r="L113" s="32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6.5" customHeight="1">
      <c r="A114" s="26"/>
      <c r="B114" s="27"/>
      <c r="C114" s="26"/>
      <c r="D114" s="26"/>
      <c r="E114" s="268" t="str">
        <f>E11</f>
        <v>D.1.4.3 - VZT</v>
      </c>
      <c r="F114" s="269"/>
      <c r="G114" s="269"/>
      <c r="H114" s="269"/>
      <c r="I114" s="26"/>
      <c r="J114" s="26"/>
      <c r="K114" s="26"/>
      <c r="L114" s="32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2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2" customHeight="1">
      <c r="A116" s="26"/>
      <c r="B116" s="27"/>
      <c r="C116" s="24" t="s">
        <v>17</v>
      </c>
      <c r="D116" s="26"/>
      <c r="E116" s="26"/>
      <c r="F116" s="23" t="str">
        <f>F14</f>
        <v>ul. Mánesova, Frýdek-Místek</v>
      </c>
      <c r="G116" s="26"/>
      <c r="H116" s="26"/>
      <c r="I116" s="24" t="s">
        <v>19</v>
      </c>
      <c r="J116" s="43">
        <f>IF(J14="","",J14)</f>
        <v>44260</v>
      </c>
      <c r="K116" s="26"/>
      <c r="L116" s="32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2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25.7" customHeight="1">
      <c r="A118" s="26"/>
      <c r="B118" s="27"/>
      <c r="C118" s="24" t="s">
        <v>20</v>
      </c>
      <c r="D118" s="26"/>
      <c r="E118" s="26"/>
      <c r="F118" s="23" t="str">
        <f>E17</f>
        <v>Distep, a.s.</v>
      </c>
      <c r="G118" s="26"/>
      <c r="H118" s="26"/>
      <c r="I118" s="24" t="s">
        <v>26</v>
      </c>
      <c r="J118" s="25" t="str">
        <f>E23</f>
        <v>Ing. Miroslav Havlásek</v>
      </c>
      <c r="K118" s="26"/>
      <c r="L118" s="32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5.2" customHeight="1">
      <c r="A119" s="26"/>
      <c r="B119" s="27"/>
      <c r="C119" s="24" t="s">
        <v>24</v>
      </c>
      <c r="D119" s="26"/>
      <c r="E119" s="26"/>
      <c r="F119" s="23" t="str">
        <f>IF(E20="","",E20)</f>
        <v xml:space="preserve"> </v>
      </c>
      <c r="G119" s="26"/>
      <c r="H119" s="26"/>
      <c r="I119" s="24" t="s">
        <v>29</v>
      </c>
      <c r="J119" s="25" t="str">
        <f>E26</f>
        <v xml:space="preserve"> </v>
      </c>
      <c r="K119" s="26"/>
      <c r="L119" s="32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0.3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2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11" customFormat="1" ht="29.25" customHeight="1">
      <c r="A121" s="111"/>
      <c r="B121" s="112"/>
      <c r="C121" s="113" t="s">
        <v>133</v>
      </c>
      <c r="D121" s="114" t="s">
        <v>56</v>
      </c>
      <c r="E121" s="114" t="s">
        <v>52</v>
      </c>
      <c r="F121" s="114" t="s">
        <v>53</v>
      </c>
      <c r="G121" s="114" t="s">
        <v>134</v>
      </c>
      <c r="H121" s="114" t="s">
        <v>135</v>
      </c>
      <c r="I121" s="114" t="s">
        <v>136</v>
      </c>
      <c r="J121" s="115" t="s">
        <v>107</v>
      </c>
      <c r="K121" s="116" t="s">
        <v>137</v>
      </c>
      <c r="L121" s="117"/>
      <c r="M121" s="50" t="s">
        <v>1</v>
      </c>
      <c r="N121" s="51" t="s">
        <v>35</v>
      </c>
      <c r="O121" s="51" t="s">
        <v>138</v>
      </c>
      <c r="P121" s="51" t="s">
        <v>139</v>
      </c>
      <c r="Q121" s="51" t="s">
        <v>140</v>
      </c>
      <c r="R121" s="51" t="s">
        <v>141</v>
      </c>
      <c r="S121" s="51" t="s">
        <v>142</v>
      </c>
      <c r="T121" s="52" t="s">
        <v>143</v>
      </c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</row>
    <row r="122" spans="1:63" s="2" customFormat="1" ht="22.9" customHeight="1">
      <c r="A122" s="26"/>
      <c r="B122" s="27"/>
      <c r="C122" s="57" t="s">
        <v>144</v>
      </c>
      <c r="D122" s="26"/>
      <c r="E122" s="26"/>
      <c r="F122" s="26"/>
      <c r="G122" s="26"/>
      <c r="H122" s="26"/>
      <c r="I122" s="26"/>
      <c r="J122" s="118">
        <f>BK122</f>
        <v>0</v>
      </c>
      <c r="K122" s="26"/>
      <c r="L122" s="27"/>
      <c r="M122" s="53"/>
      <c r="N122" s="44"/>
      <c r="O122" s="54"/>
      <c r="P122" s="119">
        <f>P123+P228</f>
        <v>0</v>
      </c>
      <c r="Q122" s="54"/>
      <c r="R122" s="119">
        <f>R123+R228</f>
        <v>0</v>
      </c>
      <c r="S122" s="54"/>
      <c r="T122" s="120">
        <f>T123+T228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7" t="s">
        <v>70</v>
      </c>
      <c r="AU122" s="17" t="s">
        <v>109</v>
      </c>
      <c r="BK122" s="121">
        <f>BK123+BK228</f>
        <v>0</v>
      </c>
    </row>
    <row r="123" spans="2:63" s="12" customFormat="1" ht="25.9" customHeight="1">
      <c r="B123" s="122"/>
      <c r="D123" s="123" t="s">
        <v>70</v>
      </c>
      <c r="E123" s="124" t="s">
        <v>78</v>
      </c>
      <c r="F123" s="124" t="s">
        <v>1265</v>
      </c>
      <c r="J123" s="125">
        <f>BK123</f>
        <v>0</v>
      </c>
      <c r="L123" s="122"/>
      <c r="M123" s="126"/>
      <c r="N123" s="127"/>
      <c r="O123" s="127"/>
      <c r="P123" s="128">
        <f>SUM(P124:P227)</f>
        <v>0</v>
      </c>
      <c r="Q123" s="127"/>
      <c r="R123" s="128">
        <f>SUM(R124:R227)</f>
        <v>0</v>
      </c>
      <c r="S123" s="127"/>
      <c r="T123" s="129">
        <f>SUM(T124:T227)</f>
        <v>0</v>
      </c>
      <c r="AR123" s="123" t="s">
        <v>78</v>
      </c>
      <c r="AT123" s="130" t="s">
        <v>70</v>
      </c>
      <c r="AU123" s="130" t="s">
        <v>71</v>
      </c>
      <c r="AY123" s="123" t="s">
        <v>147</v>
      </c>
      <c r="BK123" s="131">
        <f>SUM(BK124:BK227)</f>
        <v>0</v>
      </c>
    </row>
    <row r="124" spans="1:65" s="2" customFormat="1" ht="62.65" customHeight="1">
      <c r="A124" s="26"/>
      <c r="B124" s="134"/>
      <c r="C124" s="154" t="s">
        <v>78</v>
      </c>
      <c r="D124" s="154" t="s">
        <v>191</v>
      </c>
      <c r="E124" s="155" t="s">
        <v>1266</v>
      </c>
      <c r="F124" s="156" t="s">
        <v>1267</v>
      </c>
      <c r="G124" s="157" t="s">
        <v>314</v>
      </c>
      <c r="H124" s="192">
        <v>1</v>
      </c>
      <c r="I124" s="158">
        <v>0</v>
      </c>
      <c r="J124" s="158">
        <f>ROUND(I124*H124,2)</f>
        <v>0</v>
      </c>
      <c r="K124" s="159"/>
      <c r="L124" s="160"/>
      <c r="M124" s="161" t="s">
        <v>1</v>
      </c>
      <c r="N124" s="162" t="s">
        <v>36</v>
      </c>
      <c r="O124" s="143">
        <v>0</v>
      </c>
      <c r="P124" s="143">
        <f>O124*H124</f>
        <v>0</v>
      </c>
      <c r="Q124" s="143">
        <v>0</v>
      </c>
      <c r="R124" s="143">
        <f>Q124*H124</f>
        <v>0</v>
      </c>
      <c r="S124" s="143">
        <v>0</v>
      </c>
      <c r="T124" s="144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5" t="s">
        <v>186</v>
      </c>
      <c r="AT124" s="145" t="s">
        <v>191</v>
      </c>
      <c r="AU124" s="145" t="s">
        <v>78</v>
      </c>
      <c r="AY124" s="17" t="s">
        <v>147</v>
      </c>
      <c r="BE124" s="146">
        <f>IF(N124="základní",J124,0)</f>
        <v>0</v>
      </c>
      <c r="BF124" s="146">
        <f>IF(N124="snížená",J124,0)</f>
        <v>0</v>
      </c>
      <c r="BG124" s="146">
        <f>IF(N124="zákl. přenesená",J124,0)</f>
        <v>0</v>
      </c>
      <c r="BH124" s="146">
        <f>IF(N124="sníž. přenesená",J124,0)</f>
        <v>0</v>
      </c>
      <c r="BI124" s="146">
        <f>IF(N124="nulová",J124,0)</f>
        <v>0</v>
      </c>
      <c r="BJ124" s="17" t="s">
        <v>78</v>
      </c>
      <c r="BK124" s="146">
        <f>ROUND(I124*H124,2)</f>
        <v>0</v>
      </c>
      <c r="BL124" s="17" t="s">
        <v>153</v>
      </c>
      <c r="BM124" s="145" t="s">
        <v>80</v>
      </c>
    </row>
    <row r="125" spans="1:47" s="2" customFormat="1" ht="19.5">
      <c r="A125" s="26"/>
      <c r="B125" s="27"/>
      <c r="C125" s="26"/>
      <c r="D125" s="148" t="s">
        <v>1268</v>
      </c>
      <c r="E125" s="26"/>
      <c r="F125" s="182" t="s">
        <v>1269</v>
      </c>
      <c r="G125" s="26"/>
      <c r="H125" s="197"/>
      <c r="I125" s="26"/>
      <c r="J125" s="26"/>
      <c r="K125" s="26"/>
      <c r="L125" s="27"/>
      <c r="M125" s="183"/>
      <c r="N125" s="184"/>
      <c r="O125" s="46"/>
      <c r="P125" s="46"/>
      <c r="Q125" s="46"/>
      <c r="R125" s="46"/>
      <c r="S125" s="46"/>
      <c r="T125" s="47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T125" s="17" t="s">
        <v>1268</v>
      </c>
      <c r="AU125" s="17" t="s">
        <v>78</v>
      </c>
    </row>
    <row r="126" spans="1:65" s="2" customFormat="1" ht="14.45" customHeight="1">
      <c r="A126" s="26"/>
      <c r="B126" s="134"/>
      <c r="C126" s="135" t="s">
        <v>80</v>
      </c>
      <c r="D126" s="135" t="s">
        <v>149</v>
      </c>
      <c r="E126" s="136" t="s">
        <v>1270</v>
      </c>
      <c r="F126" s="137" t="s">
        <v>1271</v>
      </c>
      <c r="G126" s="138" t="s">
        <v>1272</v>
      </c>
      <c r="H126" s="189">
        <v>1</v>
      </c>
      <c r="I126" s="139">
        <v>0</v>
      </c>
      <c r="J126" s="139">
        <f>ROUND(I126*H126,2)</f>
        <v>0</v>
      </c>
      <c r="K126" s="140"/>
      <c r="L126" s="27"/>
      <c r="M126" s="141" t="s">
        <v>1</v>
      </c>
      <c r="N126" s="142" t="s">
        <v>36</v>
      </c>
      <c r="O126" s="143">
        <v>0</v>
      </c>
      <c r="P126" s="143">
        <f>O126*H126</f>
        <v>0</v>
      </c>
      <c r="Q126" s="143">
        <v>0</v>
      </c>
      <c r="R126" s="143">
        <f>Q126*H126</f>
        <v>0</v>
      </c>
      <c r="S126" s="143">
        <v>0</v>
      </c>
      <c r="T126" s="144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5" t="s">
        <v>153</v>
      </c>
      <c r="AT126" s="145" t="s">
        <v>149</v>
      </c>
      <c r="AU126" s="145" t="s">
        <v>78</v>
      </c>
      <c r="AY126" s="17" t="s">
        <v>147</v>
      </c>
      <c r="BE126" s="146">
        <f>IF(N126="základní",J126,0)</f>
        <v>0</v>
      </c>
      <c r="BF126" s="146">
        <f>IF(N126="snížená",J126,0)</f>
        <v>0</v>
      </c>
      <c r="BG126" s="146">
        <f>IF(N126="zákl. přenesená",J126,0)</f>
        <v>0</v>
      </c>
      <c r="BH126" s="146">
        <f>IF(N126="sníž. přenesená",J126,0)</f>
        <v>0</v>
      </c>
      <c r="BI126" s="146">
        <f>IF(N126="nulová",J126,0)</f>
        <v>0</v>
      </c>
      <c r="BJ126" s="17" t="s">
        <v>78</v>
      </c>
      <c r="BK126" s="146">
        <f>ROUND(I126*H126,2)</f>
        <v>0</v>
      </c>
      <c r="BL126" s="17" t="s">
        <v>153</v>
      </c>
      <c r="BM126" s="145" t="s">
        <v>153</v>
      </c>
    </row>
    <row r="127" spans="1:65" s="2" customFormat="1" ht="37.9" customHeight="1">
      <c r="A127" s="26"/>
      <c r="B127" s="134"/>
      <c r="C127" s="135" t="s">
        <v>162</v>
      </c>
      <c r="D127" s="135" t="s">
        <v>149</v>
      </c>
      <c r="E127" s="136" t="s">
        <v>1273</v>
      </c>
      <c r="F127" s="137" t="s">
        <v>1274</v>
      </c>
      <c r="G127" s="138" t="s">
        <v>1272</v>
      </c>
      <c r="H127" s="189">
        <v>1</v>
      </c>
      <c r="I127" s="139">
        <v>0</v>
      </c>
      <c r="J127" s="139">
        <f>ROUND(I127*H127,2)</f>
        <v>0</v>
      </c>
      <c r="K127" s="140"/>
      <c r="L127" s="27"/>
      <c r="M127" s="141" t="s">
        <v>1</v>
      </c>
      <c r="N127" s="142" t="s">
        <v>36</v>
      </c>
      <c r="O127" s="143">
        <v>0</v>
      </c>
      <c r="P127" s="143">
        <f>O127*H127</f>
        <v>0</v>
      </c>
      <c r="Q127" s="143">
        <v>0</v>
      </c>
      <c r="R127" s="143">
        <f>Q127*H127</f>
        <v>0</v>
      </c>
      <c r="S127" s="143">
        <v>0</v>
      </c>
      <c r="T127" s="144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5" t="s">
        <v>153</v>
      </c>
      <c r="AT127" s="145" t="s">
        <v>149</v>
      </c>
      <c r="AU127" s="145" t="s">
        <v>78</v>
      </c>
      <c r="AY127" s="17" t="s">
        <v>147</v>
      </c>
      <c r="BE127" s="146">
        <f>IF(N127="základní",J127,0)</f>
        <v>0</v>
      </c>
      <c r="BF127" s="146">
        <f>IF(N127="snížená",J127,0)</f>
        <v>0</v>
      </c>
      <c r="BG127" s="146">
        <f>IF(N127="zákl. přenesená",J127,0)</f>
        <v>0</v>
      </c>
      <c r="BH127" s="146">
        <f>IF(N127="sníž. přenesená",J127,0)</f>
        <v>0</v>
      </c>
      <c r="BI127" s="146">
        <f>IF(N127="nulová",J127,0)</f>
        <v>0</v>
      </c>
      <c r="BJ127" s="17" t="s">
        <v>78</v>
      </c>
      <c r="BK127" s="146">
        <f>ROUND(I127*H127,2)</f>
        <v>0</v>
      </c>
      <c r="BL127" s="17" t="s">
        <v>153</v>
      </c>
      <c r="BM127" s="145" t="s">
        <v>176</v>
      </c>
    </row>
    <row r="128" spans="1:47" s="2" customFormat="1" ht="19.5">
      <c r="A128" s="26"/>
      <c r="B128" s="27"/>
      <c r="C128" s="26"/>
      <c r="D128" s="148" t="s">
        <v>1268</v>
      </c>
      <c r="E128" s="26"/>
      <c r="F128" s="182" t="s">
        <v>1275</v>
      </c>
      <c r="G128" s="26"/>
      <c r="H128" s="197"/>
      <c r="I128" s="26"/>
      <c r="J128" s="26"/>
      <c r="K128" s="26"/>
      <c r="L128" s="27"/>
      <c r="M128" s="183"/>
      <c r="N128" s="184"/>
      <c r="O128" s="46"/>
      <c r="P128" s="46"/>
      <c r="Q128" s="46"/>
      <c r="R128" s="46"/>
      <c r="S128" s="46"/>
      <c r="T128" s="47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7" t="s">
        <v>1268</v>
      </c>
      <c r="AU128" s="17" t="s">
        <v>78</v>
      </c>
    </row>
    <row r="129" spans="1:65" s="2" customFormat="1" ht="24.2" customHeight="1">
      <c r="A129" s="26"/>
      <c r="B129" s="134"/>
      <c r="C129" s="135" t="s">
        <v>153</v>
      </c>
      <c r="D129" s="135" t="s">
        <v>149</v>
      </c>
      <c r="E129" s="136" t="s">
        <v>1276</v>
      </c>
      <c r="F129" s="137" t="s">
        <v>1277</v>
      </c>
      <c r="G129" s="138" t="s">
        <v>1272</v>
      </c>
      <c r="H129" s="189">
        <v>1</v>
      </c>
      <c r="I129" s="139">
        <v>0</v>
      </c>
      <c r="J129" s="139">
        <f>ROUND(I129*H129,2)</f>
        <v>0</v>
      </c>
      <c r="K129" s="140"/>
      <c r="L129" s="27"/>
      <c r="M129" s="141" t="s">
        <v>1</v>
      </c>
      <c r="N129" s="142" t="s">
        <v>36</v>
      </c>
      <c r="O129" s="143">
        <v>0</v>
      </c>
      <c r="P129" s="143">
        <f>O129*H129</f>
        <v>0</v>
      </c>
      <c r="Q129" s="143">
        <v>0</v>
      </c>
      <c r="R129" s="143">
        <f>Q129*H129</f>
        <v>0</v>
      </c>
      <c r="S129" s="143">
        <v>0</v>
      </c>
      <c r="T129" s="144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5" t="s">
        <v>153</v>
      </c>
      <c r="AT129" s="145" t="s">
        <v>149</v>
      </c>
      <c r="AU129" s="145" t="s">
        <v>78</v>
      </c>
      <c r="AY129" s="17" t="s">
        <v>147</v>
      </c>
      <c r="BE129" s="146">
        <f>IF(N129="základní",J129,0)</f>
        <v>0</v>
      </c>
      <c r="BF129" s="146">
        <f>IF(N129="snížená",J129,0)</f>
        <v>0</v>
      </c>
      <c r="BG129" s="146">
        <f>IF(N129="zákl. přenesená",J129,0)</f>
        <v>0</v>
      </c>
      <c r="BH129" s="146">
        <f>IF(N129="sníž. přenesená",J129,0)</f>
        <v>0</v>
      </c>
      <c r="BI129" s="146">
        <f>IF(N129="nulová",J129,0)</f>
        <v>0</v>
      </c>
      <c r="BJ129" s="17" t="s">
        <v>78</v>
      </c>
      <c r="BK129" s="146">
        <f>ROUND(I129*H129,2)</f>
        <v>0</v>
      </c>
      <c r="BL129" s="17" t="s">
        <v>153</v>
      </c>
      <c r="BM129" s="145" t="s">
        <v>186</v>
      </c>
    </row>
    <row r="130" spans="1:65" s="2" customFormat="1" ht="37.9" customHeight="1">
      <c r="A130" s="26"/>
      <c r="B130" s="134"/>
      <c r="C130" s="135" t="s">
        <v>171</v>
      </c>
      <c r="D130" s="135" t="s">
        <v>149</v>
      </c>
      <c r="E130" s="136" t="s">
        <v>1278</v>
      </c>
      <c r="F130" s="137" t="s">
        <v>1279</v>
      </c>
      <c r="G130" s="138" t="s">
        <v>379</v>
      </c>
      <c r="H130" s="189">
        <v>7</v>
      </c>
      <c r="I130" s="139">
        <v>0</v>
      </c>
      <c r="J130" s="139">
        <f>ROUND(I130*H130,2)</f>
        <v>0</v>
      </c>
      <c r="K130" s="140"/>
      <c r="L130" s="27"/>
      <c r="M130" s="141" t="s">
        <v>1</v>
      </c>
      <c r="N130" s="142" t="s">
        <v>36</v>
      </c>
      <c r="O130" s="143">
        <v>0</v>
      </c>
      <c r="P130" s="143">
        <f>O130*H130</f>
        <v>0</v>
      </c>
      <c r="Q130" s="143">
        <v>0</v>
      </c>
      <c r="R130" s="143">
        <f>Q130*H130</f>
        <v>0</v>
      </c>
      <c r="S130" s="143">
        <v>0</v>
      </c>
      <c r="T130" s="144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5" t="s">
        <v>153</v>
      </c>
      <c r="AT130" s="145" t="s">
        <v>149</v>
      </c>
      <c r="AU130" s="145" t="s">
        <v>78</v>
      </c>
      <c r="AY130" s="17" t="s">
        <v>147</v>
      </c>
      <c r="BE130" s="146">
        <f>IF(N130="základní",J130,0)</f>
        <v>0</v>
      </c>
      <c r="BF130" s="146">
        <f>IF(N130="snížená",J130,0)</f>
        <v>0</v>
      </c>
      <c r="BG130" s="146">
        <f>IF(N130="zákl. přenesená",J130,0)</f>
        <v>0</v>
      </c>
      <c r="BH130" s="146">
        <f>IF(N130="sníž. přenesená",J130,0)</f>
        <v>0</v>
      </c>
      <c r="BI130" s="146">
        <f>IF(N130="nulová",J130,0)</f>
        <v>0</v>
      </c>
      <c r="BJ130" s="17" t="s">
        <v>78</v>
      </c>
      <c r="BK130" s="146">
        <f>ROUND(I130*H130,2)</f>
        <v>0</v>
      </c>
      <c r="BL130" s="17" t="s">
        <v>153</v>
      </c>
      <c r="BM130" s="145" t="s">
        <v>197</v>
      </c>
    </row>
    <row r="131" spans="1:47" s="2" customFormat="1" ht="19.5">
      <c r="A131" s="26"/>
      <c r="B131" s="27"/>
      <c r="C131" s="26"/>
      <c r="D131" s="148" t="s">
        <v>1268</v>
      </c>
      <c r="E131" s="26"/>
      <c r="F131" s="182" t="s">
        <v>1280</v>
      </c>
      <c r="G131" s="26"/>
      <c r="H131" s="197"/>
      <c r="I131" s="26"/>
      <c r="J131" s="26"/>
      <c r="K131" s="26"/>
      <c r="L131" s="27"/>
      <c r="M131" s="183"/>
      <c r="N131" s="184"/>
      <c r="O131" s="46"/>
      <c r="P131" s="46"/>
      <c r="Q131" s="46"/>
      <c r="R131" s="46"/>
      <c r="S131" s="46"/>
      <c r="T131" s="47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T131" s="17" t="s">
        <v>1268</v>
      </c>
      <c r="AU131" s="17" t="s">
        <v>78</v>
      </c>
    </row>
    <row r="132" spans="1:65" s="2" customFormat="1" ht="14.45" customHeight="1">
      <c r="A132" s="26"/>
      <c r="B132" s="134"/>
      <c r="C132" s="135" t="s">
        <v>176</v>
      </c>
      <c r="D132" s="135" t="s">
        <v>149</v>
      </c>
      <c r="E132" s="136" t="s">
        <v>1281</v>
      </c>
      <c r="F132" s="137" t="s">
        <v>1282</v>
      </c>
      <c r="G132" s="138" t="s">
        <v>1272</v>
      </c>
      <c r="H132" s="189">
        <v>2</v>
      </c>
      <c r="I132" s="139">
        <v>0</v>
      </c>
      <c r="J132" s="139">
        <f>ROUND(I132*H132,2)</f>
        <v>0</v>
      </c>
      <c r="K132" s="140"/>
      <c r="L132" s="27"/>
      <c r="M132" s="141" t="s">
        <v>1</v>
      </c>
      <c r="N132" s="142" t="s">
        <v>36</v>
      </c>
      <c r="O132" s="143">
        <v>0</v>
      </c>
      <c r="P132" s="143">
        <f>O132*H132</f>
        <v>0</v>
      </c>
      <c r="Q132" s="143">
        <v>0</v>
      </c>
      <c r="R132" s="143">
        <f>Q132*H132</f>
        <v>0</v>
      </c>
      <c r="S132" s="143">
        <v>0</v>
      </c>
      <c r="T132" s="144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5" t="s">
        <v>153</v>
      </c>
      <c r="AT132" s="145" t="s">
        <v>149</v>
      </c>
      <c r="AU132" s="145" t="s">
        <v>78</v>
      </c>
      <c r="AY132" s="17" t="s">
        <v>147</v>
      </c>
      <c r="BE132" s="146">
        <f>IF(N132="základní",J132,0)</f>
        <v>0</v>
      </c>
      <c r="BF132" s="146">
        <f>IF(N132="snížená",J132,0)</f>
        <v>0</v>
      </c>
      <c r="BG132" s="146">
        <f>IF(N132="zákl. přenesená",J132,0)</f>
        <v>0</v>
      </c>
      <c r="BH132" s="146">
        <f>IF(N132="sníž. přenesená",J132,0)</f>
        <v>0</v>
      </c>
      <c r="BI132" s="146">
        <f>IF(N132="nulová",J132,0)</f>
        <v>0</v>
      </c>
      <c r="BJ132" s="17" t="s">
        <v>78</v>
      </c>
      <c r="BK132" s="146">
        <f>ROUND(I132*H132,2)</f>
        <v>0</v>
      </c>
      <c r="BL132" s="17" t="s">
        <v>153</v>
      </c>
      <c r="BM132" s="145" t="s">
        <v>206</v>
      </c>
    </row>
    <row r="133" spans="1:47" s="2" customFormat="1" ht="19.5">
      <c r="A133" s="26"/>
      <c r="B133" s="27"/>
      <c r="C133" s="26"/>
      <c r="D133" s="148" t="s">
        <v>1268</v>
      </c>
      <c r="E133" s="26"/>
      <c r="F133" s="182" t="s">
        <v>1283</v>
      </c>
      <c r="G133" s="26"/>
      <c r="H133" s="197"/>
      <c r="I133" s="26"/>
      <c r="J133" s="26"/>
      <c r="K133" s="26"/>
      <c r="L133" s="27"/>
      <c r="M133" s="183"/>
      <c r="N133" s="184"/>
      <c r="O133" s="46"/>
      <c r="P133" s="46"/>
      <c r="Q133" s="46"/>
      <c r="R133" s="46"/>
      <c r="S133" s="46"/>
      <c r="T133" s="47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T133" s="17" t="s">
        <v>1268</v>
      </c>
      <c r="AU133" s="17" t="s">
        <v>78</v>
      </c>
    </row>
    <row r="134" spans="1:65" s="2" customFormat="1" ht="14.45" customHeight="1">
      <c r="A134" s="26"/>
      <c r="B134" s="134"/>
      <c r="C134" s="135" t="s">
        <v>181</v>
      </c>
      <c r="D134" s="135" t="s">
        <v>149</v>
      </c>
      <c r="E134" s="136" t="s">
        <v>1284</v>
      </c>
      <c r="F134" s="137" t="s">
        <v>1285</v>
      </c>
      <c r="G134" s="138" t="s">
        <v>1272</v>
      </c>
      <c r="H134" s="189">
        <v>2</v>
      </c>
      <c r="I134" s="139">
        <v>0</v>
      </c>
      <c r="J134" s="139">
        <f>ROUND(I134*H134,2)</f>
        <v>0</v>
      </c>
      <c r="K134" s="140"/>
      <c r="L134" s="27"/>
      <c r="M134" s="141" t="s">
        <v>1</v>
      </c>
      <c r="N134" s="142" t="s">
        <v>36</v>
      </c>
      <c r="O134" s="143">
        <v>0</v>
      </c>
      <c r="P134" s="143">
        <f>O134*H134</f>
        <v>0</v>
      </c>
      <c r="Q134" s="143">
        <v>0</v>
      </c>
      <c r="R134" s="143">
        <f>Q134*H134</f>
        <v>0</v>
      </c>
      <c r="S134" s="143">
        <v>0</v>
      </c>
      <c r="T134" s="144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153</v>
      </c>
      <c r="AT134" s="145" t="s">
        <v>149</v>
      </c>
      <c r="AU134" s="145" t="s">
        <v>78</v>
      </c>
      <c r="AY134" s="17" t="s">
        <v>147</v>
      </c>
      <c r="BE134" s="146">
        <f>IF(N134="základní",J134,0)</f>
        <v>0</v>
      </c>
      <c r="BF134" s="146">
        <f>IF(N134="snížená",J134,0)</f>
        <v>0</v>
      </c>
      <c r="BG134" s="146">
        <f>IF(N134="zákl. přenesená",J134,0)</f>
        <v>0</v>
      </c>
      <c r="BH134" s="146">
        <f>IF(N134="sníž. přenesená",J134,0)</f>
        <v>0</v>
      </c>
      <c r="BI134" s="146">
        <f>IF(N134="nulová",J134,0)</f>
        <v>0</v>
      </c>
      <c r="BJ134" s="17" t="s">
        <v>78</v>
      </c>
      <c r="BK134" s="146">
        <f>ROUND(I134*H134,2)</f>
        <v>0</v>
      </c>
      <c r="BL134" s="17" t="s">
        <v>153</v>
      </c>
      <c r="BM134" s="145" t="s">
        <v>216</v>
      </c>
    </row>
    <row r="135" spans="1:47" s="2" customFormat="1" ht="19.5">
      <c r="A135" s="26"/>
      <c r="B135" s="27"/>
      <c r="C135" s="26"/>
      <c r="D135" s="148" t="s">
        <v>1268</v>
      </c>
      <c r="E135" s="26"/>
      <c r="F135" s="182" t="s">
        <v>1283</v>
      </c>
      <c r="G135" s="26"/>
      <c r="H135" s="197"/>
      <c r="I135" s="26"/>
      <c r="J135" s="26"/>
      <c r="K135" s="26"/>
      <c r="L135" s="27"/>
      <c r="M135" s="183"/>
      <c r="N135" s="184"/>
      <c r="O135" s="46"/>
      <c r="P135" s="46"/>
      <c r="Q135" s="46"/>
      <c r="R135" s="46"/>
      <c r="S135" s="46"/>
      <c r="T135" s="47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T135" s="17" t="s">
        <v>1268</v>
      </c>
      <c r="AU135" s="17" t="s">
        <v>78</v>
      </c>
    </row>
    <row r="136" spans="1:65" s="2" customFormat="1" ht="24.2" customHeight="1">
      <c r="A136" s="26"/>
      <c r="B136" s="134"/>
      <c r="C136" s="135" t="s">
        <v>186</v>
      </c>
      <c r="D136" s="135" t="s">
        <v>149</v>
      </c>
      <c r="E136" s="136" t="s">
        <v>1286</v>
      </c>
      <c r="F136" s="137" t="s">
        <v>1287</v>
      </c>
      <c r="G136" s="138" t="s">
        <v>1272</v>
      </c>
      <c r="H136" s="189">
        <v>1</v>
      </c>
      <c r="I136" s="139">
        <v>0</v>
      </c>
      <c r="J136" s="139">
        <f>ROUND(I136*H136,2)</f>
        <v>0</v>
      </c>
      <c r="K136" s="140"/>
      <c r="L136" s="27"/>
      <c r="M136" s="141" t="s">
        <v>1</v>
      </c>
      <c r="N136" s="142" t="s">
        <v>36</v>
      </c>
      <c r="O136" s="143">
        <v>0</v>
      </c>
      <c r="P136" s="143">
        <f>O136*H136</f>
        <v>0</v>
      </c>
      <c r="Q136" s="143">
        <v>0</v>
      </c>
      <c r="R136" s="143">
        <f>Q136*H136</f>
        <v>0</v>
      </c>
      <c r="S136" s="143">
        <v>0</v>
      </c>
      <c r="T136" s="144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153</v>
      </c>
      <c r="AT136" s="145" t="s">
        <v>149</v>
      </c>
      <c r="AU136" s="145" t="s">
        <v>78</v>
      </c>
      <c r="AY136" s="17" t="s">
        <v>147</v>
      </c>
      <c r="BE136" s="146">
        <f>IF(N136="základní",J136,0)</f>
        <v>0</v>
      </c>
      <c r="BF136" s="146">
        <f>IF(N136="snížená",J136,0)</f>
        <v>0</v>
      </c>
      <c r="BG136" s="146">
        <f>IF(N136="zákl. přenesená",J136,0)</f>
        <v>0</v>
      </c>
      <c r="BH136" s="146">
        <f>IF(N136="sníž. přenesená",J136,0)</f>
        <v>0</v>
      </c>
      <c r="BI136" s="146">
        <f>IF(N136="nulová",J136,0)</f>
        <v>0</v>
      </c>
      <c r="BJ136" s="17" t="s">
        <v>78</v>
      </c>
      <c r="BK136" s="146">
        <f>ROUND(I136*H136,2)</f>
        <v>0</v>
      </c>
      <c r="BL136" s="17" t="s">
        <v>153</v>
      </c>
      <c r="BM136" s="145" t="s">
        <v>224</v>
      </c>
    </row>
    <row r="137" spans="1:47" s="2" customFormat="1" ht="19.5">
      <c r="A137" s="26"/>
      <c r="B137" s="27"/>
      <c r="C137" s="26"/>
      <c r="D137" s="148" t="s">
        <v>1268</v>
      </c>
      <c r="E137" s="26"/>
      <c r="F137" s="182" t="s">
        <v>1288</v>
      </c>
      <c r="G137" s="26"/>
      <c r="H137" s="197"/>
      <c r="I137" s="26"/>
      <c r="J137" s="26"/>
      <c r="K137" s="26"/>
      <c r="L137" s="27"/>
      <c r="M137" s="183"/>
      <c r="N137" s="184"/>
      <c r="O137" s="46"/>
      <c r="P137" s="46"/>
      <c r="Q137" s="46"/>
      <c r="R137" s="46"/>
      <c r="S137" s="46"/>
      <c r="T137" s="47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T137" s="17" t="s">
        <v>1268</v>
      </c>
      <c r="AU137" s="17" t="s">
        <v>78</v>
      </c>
    </row>
    <row r="138" spans="1:65" s="2" customFormat="1" ht="14.45" customHeight="1">
      <c r="A138" s="26"/>
      <c r="B138" s="134"/>
      <c r="C138" s="135" t="s">
        <v>190</v>
      </c>
      <c r="D138" s="135" t="s">
        <v>149</v>
      </c>
      <c r="E138" s="136" t="s">
        <v>1289</v>
      </c>
      <c r="F138" s="137" t="s">
        <v>1290</v>
      </c>
      <c r="G138" s="138" t="s">
        <v>1272</v>
      </c>
      <c r="H138" s="189">
        <v>1</v>
      </c>
      <c r="I138" s="139">
        <v>0</v>
      </c>
      <c r="J138" s="139">
        <f>ROUND(I138*H138,2)</f>
        <v>0</v>
      </c>
      <c r="K138" s="140"/>
      <c r="L138" s="27"/>
      <c r="M138" s="141" t="s">
        <v>1</v>
      </c>
      <c r="N138" s="142" t="s">
        <v>36</v>
      </c>
      <c r="O138" s="143">
        <v>0</v>
      </c>
      <c r="P138" s="143">
        <f>O138*H138</f>
        <v>0</v>
      </c>
      <c r="Q138" s="143">
        <v>0</v>
      </c>
      <c r="R138" s="143">
        <f>Q138*H138</f>
        <v>0</v>
      </c>
      <c r="S138" s="143">
        <v>0</v>
      </c>
      <c r="T138" s="144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5" t="s">
        <v>153</v>
      </c>
      <c r="AT138" s="145" t="s">
        <v>149</v>
      </c>
      <c r="AU138" s="145" t="s">
        <v>78</v>
      </c>
      <c r="AY138" s="17" t="s">
        <v>147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7" t="s">
        <v>78</v>
      </c>
      <c r="BK138" s="146">
        <f>ROUND(I138*H138,2)</f>
        <v>0</v>
      </c>
      <c r="BL138" s="17" t="s">
        <v>153</v>
      </c>
      <c r="BM138" s="145" t="s">
        <v>233</v>
      </c>
    </row>
    <row r="139" spans="1:65" s="2" customFormat="1" ht="14.45" customHeight="1">
      <c r="A139" s="26"/>
      <c r="B139" s="134"/>
      <c r="C139" s="154" t="s">
        <v>197</v>
      </c>
      <c r="D139" s="154" t="s">
        <v>191</v>
      </c>
      <c r="E139" s="155" t="s">
        <v>1291</v>
      </c>
      <c r="F139" s="156" t="s">
        <v>1292</v>
      </c>
      <c r="G139" s="157" t="s">
        <v>1272</v>
      </c>
      <c r="H139" s="192">
        <v>1</v>
      </c>
      <c r="I139" s="158">
        <v>0</v>
      </c>
      <c r="J139" s="158">
        <f>ROUND(I139*H139,2)</f>
        <v>0</v>
      </c>
      <c r="K139" s="159"/>
      <c r="L139" s="160"/>
      <c r="M139" s="161" t="s">
        <v>1</v>
      </c>
      <c r="N139" s="162" t="s">
        <v>36</v>
      </c>
      <c r="O139" s="143">
        <v>0</v>
      </c>
      <c r="P139" s="143">
        <f>O139*H139</f>
        <v>0</v>
      </c>
      <c r="Q139" s="143">
        <v>0</v>
      </c>
      <c r="R139" s="143">
        <f>Q139*H139</f>
        <v>0</v>
      </c>
      <c r="S139" s="143">
        <v>0</v>
      </c>
      <c r="T139" s="144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186</v>
      </c>
      <c r="AT139" s="145" t="s">
        <v>191</v>
      </c>
      <c r="AU139" s="145" t="s">
        <v>78</v>
      </c>
      <c r="AY139" s="17" t="s">
        <v>147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7" t="s">
        <v>78</v>
      </c>
      <c r="BK139" s="146">
        <f>ROUND(I139*H139,2)</f>
        <v>0</v>
      </c>
      <c r="BL139" s="17" t="s">
        <v>153</v>
      </c>
      <c r="BM139" s="145" t="s">
        <v>244</v>
      </c>
    </row>
    <row r="140" spans="1:47" s="2" customFormat="1" ht="19.5">
      <c r="A140" s="26"/>
      <c r="B140" s="27"/>
      <c r="C140" s="26"/>
      <c r="D140" s="148" t="s">
        <v>1268</v>
      </c>
      <c r="E140" s="26"/>
      <c r="F140" s="182" t="s">
        <v>1283</v>
      </c>
      <c r="G140" s="26"/>
      <c r="H140" s="197"/>
      <c r="I140" s="26"/>
      <c r="J140" s="26"/>
      <c r="K140" s="26"/>
      <c r="L140" s="27"/>
      <c r="M140" s="183"/>
      <c r="N140" s="184"/>
      <c r="O140" s="46"/>
      <c r="P140" s="46"/>
      <c r="Q140" s="46"/>
      <c r="R140" s="46"/>
      <c r="S140" s="46"/>
      <c r="T140" s="47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T140" s="17" t="s">
        <v>1268</v>
      </c>
      <c r="AU140" s="17" t="s">
        <v>78</v>
      </c>
    </row>
    <row r="141" spans="1:65" s="2" customFormat="1" ht="14.45" customHeight="1">
      <c r="A141" s="26"/>
      <c r="B141" s="134"/>
      <c r="C141" s="135" t="s">
        <v>202</v>
      </c>
      <c r="D141" s="135" t="s">
        <v>149</v>
      </c>
      <c r="E141" s="136" t="s">
        <v>1293</v>
      </c>
      <c r="F141" s="137" t="s">
        <v>1294</v>
      </c>
      <c r="G141" s="138" t="s">
        <v>1272</v>
      </c>
      <c r="H141" s="189">
        <v>1</v>
      </c>
      <c r="I141" s="139">
        <v>0</v>
      </c>
      <c r="J141" s="139">
        <f>ROUND(I141*H141,2)</f>
        <v>0</v>
      </c>
      <c r="K141" s="140"/>
      <c r="L141" s="27"/>
      <c r="M141" s="141" t="s">
        <v>1</v>
      </c>
      <c r="N141" s="142" t="s">
        <v>36</v>
      </c>
      <c r="O141" s="143">
        <v>0</v>
      </c>
      <c r="P141" s="143">
        <f>O141*H141</f>
        <v>0</v>
      </c>
      <c r="Q141" s="143">
        <v>0</v>
      </c>
      <c r="R141" s="143">
        <f>Q141*H141</f>
        <v>0</v>
      </c>
      <c r="S141" s="143">
        <v>0</v>
      </c>
      <c r="T141" s="144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5" t="s">
        <v>153</v>
      </c>
      <c r="AT141" s="145" t="s">
        <v>149</v>
      </c>
      <c r="AU141" s="145" t="s">
        <v>78</v>
      </c>
      <c r="AY141" s="17" t="s">
        <v>147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7" t="s">
        <v>78</v>
      </c>
      <c r="BK141" s="146">
        <f>ROUND(I141*H141,2)</f>
        <v>0</v>
      </c>
      <c r="BL141" s="17" t="s">
        <v>153</v>
      </c>
      <c r="BM141" s="145" t="s">
        <v>253</v>
      </c>
    </row>
    <row r="142" spans="1:65" s="2" customFormat="1" ht="14.45" customHeight="1">
      <c r="A142" s="26"/>
      <c r="B142" s="134"/>
      <c r="C142" s="135" t="s">
        <v>206</v>
      </c>
      <c r="D142" s="135" t="s">
        <v>149</v>
      </c>
      <c r="E142" s="136" t="s">
        <v>1295</v>
      </c>
      <c r="F142" s="137" t="s">
        <v>1296</v>
      </c>
      <c r="G142" s="138" t="s">
        <v>379</v>
      </c>
      <c r="H142" s="189">
        <v>7</v>
      </c>
      <c r="I142" s="139">
        <v>0</v>
      </c>
      <c r="J142" s="139">
        <f>ROUND(I142*H142,2)</f>
        <v>0</v>
      </c>
      <c r="K142" s="140"/>
      <c r="L142" s="27"/>
      <c r="M142" s="141" t="s">
        <v>1</v>
      </c>
      <c r="N142" s="142" t="s">
        <v>36</v>
      </c>
      <c r="O142" s="143">
        <v>0</v>
      </c>
      <c r="P142" s="143">
        <f>O142*H142</f>
        <v>0</v>
      </c>
      <c r="Q142" s="143">
        <v>0</v>
      </c>
      <c r="R142" s="143">
        <f>Q142*H142</f>
        <v>0</v>
      </c>
      <c r="S142" s="143">
        <v>0</v>
      </c>
      <c r="T142" s="144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5" t="s">
        <v>153</v>
      </c>
      <c r="AT142" s="145" t="s">
        <v>149</v>
      </c>
      <c r="AU142" s="145" t="s">
        <v>78</v>
      </c>
      <c r="AY142" s="17" t="s">
        <v>147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7" t="s">
        <v>78</v>
      </c>
      <c r="BK142" s="146">
        <f>ROUND(I142*H142,2)</f>
        <v>0</v>
      </c>
      <c r="BL142" s="17" t="s">
        <v>153</v>
      </c>
      <c r="BM142" s="145" t="s">
        <v>262</v>
      </c>
    </row>
    <row r="143" spans="1:65" s="2" customFormat="1" ht="24.2" customHeight="1">
      <c r="A143" s="26"/>
      <c r="B143" s="134"/>
      <c r="C143" s="154" t="s">
        <v>211</v>
      </c>
      <c r="D143" s="154" t="s">
        <v>191</v>
      </c>
      <c r="E143" s="155" t="s">
        <v>1297</v>
      </c>
      <c r="F143" s="156" t="s">
        <v>1298</v>
      </c>
      <c r="G143" s="157" t="s">
        <v>379</v>
      </c>
      <c r="H143" s="192">
        <v>7</v>
      </c>
      <c r="I143" s="158">
        <v>0</v>
      </c>
      <c r="J143" s="158">
        <f>ROUND(I143*H143,2)</f>
        <v>0</v>
      </c>
      <c r="K143" s="159"/>
      <c r="L143" s="160"/>
      <c r="M143" s="161" t="s">
        <v>1</v>
      </c>
      <c r="N143" s="162" t="s">
        <v>36</v>
      </c>
      <c r="O143" s="143">
        <v>0</v>
      </c>
      <c r="P143" s="143">
        <f>O143*H143</f>
        <v>0</v>
      </c>
      <c r="Q143" s="143">
        <v>0</v>
      </c>
      <c r="R143" s="143">
        <f>Q143*H143</f>
        <v>0</v>
      </c>
      <c r="S143" s="143">
        <v>0</v>
      </c>
      <c r="T143" s="14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5" t="s">
        <v>186</v>
      </c>
      <c r="AT143" s="145" t="s">
        <v>191</v>
      </c>
      <c r="AU143" s="145" t="s">
        <v>78</v>
      </c>
      <c r="AY143" s="17" t="s">
        <v>147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7" t="s">
        <v>78</v>
      </c>
      <c r="BK143" s="146">
        <f>ROUND(I143*H143,2)</f>
        <v>0</v>
      </c>
      <c r="BL143" s="17" t="s">
        <v>153</v>
      </c>
      <c r="BM143" s="145" t="s">
        <v>271</v>
      </c>
    </row>
    <row r="144" spans="1:47" s="2" customFormat="1" ht="19.5">
      <c r="A144" s="26"/>
      <c r="B144" s="27"/>
      <c r="C144" s="26"/>
      <c r="D144" s="148" t="s">
        <v>1268</v>
      </c>
      <c r="E144" s="26"/>
      <c r="F144" s="182" t="s">
        <v>1283</v>
      </c>
      <c r="G144" s="26"/>
      <c r="H144" s="197"/>
      <c r="I144" s="26"/>
      <c r="J144" s="26"/>
      <c r="K144" s="26"/>
      <c r="L144" s="27"/>
      <c r="M144" s="183"/>
      <c r="N144" s="184"/>
      <c r="O144" s="46"/>
      <c r="P144" s="46"/>
      <c r="Q144" s="46"/>
      <c r="R144" s="46"/>
      <c r="S144" s="46"/>
      <c r="T144" s="47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T144" s="17" t="s">
        <v>1268</v>
      </c>
      <c r="AU144" s="17" t="s">
        <v>78</v>
      </c>
    </row>
    <row r="145" spans="1:65" s="2" customFormat="1" ht="14.45" customHeight="1">
      <c r="A145" s="26"/>
      <c r="B145" s="134"/>
      <c r="C145" s="154" t="s">
        <v>216</v>
      </c>
      <c r="D145" s="154" t="s">
        <v>191</v>
      </c>
      <c r="E145" s="155" t="s">
        <v>1299</v>
      </c>
      <c r="F145" s="156" t="s">
        <v>1300</v>
      </c>
      <c r="G145" s="157" t="s">
        <v>1272</v>
      </c>
      <c r="H145" s="192">
        <v>2</v>
      </c>
      <c r="I145" s="158">
        <v>0</v>
      </c>
      <c r="J145" s="158">
        <f>ROUND(I145*H145,2)</f>
        <v>0</v>
      </c>
      <c r="K145" s="159"/>
      <c r="L145" s="160"/>
      <c r="M145" s="161" t="s">
        <v>1</v>
      </c>
      <c r="N145" s="162" t="s">
        <v>36</v>
      </c>
      <c r="O145" s="143">
        <v>0</v>
      </c>
      <c r="P145" s="143">
        <f>O145*H145</f>
        <v>0</v>
      </c>
      <c r="Q145" s="143">
        <v>0</v>
      </c>
      <c r="R145" s="143">
        <f>Q145*H145</f>
        <v>0</v>
      </c>
      <c r="S145" s="143">
        <v>0</v>
      </c>
      <c r="T145" s="14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5" t="s">
        <v>186</v>
      </c>
      <c r="AT145" s="145" t="s">
        <v>191</v>
      </c>
      <c r="AU145" s="145" t="s">
        <v>78</v>
      </c>
      <c r="AY145" s="17" t="s">
        <v>147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17" t="s">
        <v>78</v>
      </c>
      <c r="BK145" s="146">
        <f>ROUND(I145*H145,2)</f>
        <v>0</v>
      </c>
      <c r="BL145" s="17" t="s">
        <v>153</v>
      </c>
      <c r="BM145" s="145" t="s">
        <v>280</v>
      </c>
    </row>
    <row r="146" spans="1:47" s="2" customFormat="1" ht="19.5">
      <c r="A146" s="26"/>
      <c r="B146" s="27"/>
      <c r="C146" s="26"/>
      <c r="D146" s="148" t="s">
        <v>1268</v>
      </c>
      <c r="E146" s="26"/>
      <c r="F146" s="182" t="s">
        <v>1283</v>
      </c>
      <c r="G146" s="26"/>
      <c r="H146" s="197"/>
      <c r="I146" s="26"/>
      <c r="J146" s="26"/>
      <c r="K146" s="26"/>
      <c r="L146" s="27"/>
      <c r="M146" s="183"/>
      <c r="N146" s="184"/>
      <c r="O146" s="46"/>
      <c r="P146" s="46"/>
      <c r="Q146" s="46"/>
      <c r="R146" s="46"/>
      <c r="S146" s="46"/>
      <c r="T146" s="47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T146" s="17" t="s">
        <v>1268</v>
      </c>
      <c r="AU146" s="17" t="s">
        <v>78</v>
      </c>
    </row>
    <row r="147" spans="1:65" s="2" customFormat="1" ht="14.45" customHeight="1">
      <c r="A147" s="26"/>
      <c r="B147" s="134"/>
      <c r="C147" s="135" t="s">
        <v>8</v>
      </c>
      <c r="D147" s="135" t="s">
        <v>149</v>
      </c>
      <c r="E147" s="136" t="s">
        <v>1301</v>
      </c>
      <c r="F147" s="137" t="s">
        <v>1302</v>
      </c>
      <c r="G147" s="138" t="s">
        <v>379</v>
      </c>
      <c r="H147" s="189">
        <v>7</v>
      </c>
      <c r="I147" s="139">
        <v>0</v>
      </c>
      <c r="J147" s="139">
        <f>ROUND(I147*H147,2)</f>
        <v>0</v>
      </c>
      <c r="K147" s="140"/>
      <c r="L147" s="27"/>
      <c r="M147" s="141" t="s">
        <v>1</v>
      </c>
      <c r="N147" s="142" t="s">
        <v>36</v>
      </c>
      <c r="O147" s="143">
        <v>0</v>
      </c>
      <c r="P147" s="143">
        <f>O147*H147</f>
        <v>0</v>
      </c>
      <c r="Q147" s="143">
        <v>0</v>
      </c>
      <c r="R147" s="143">
        <f>Q147*H147</f>
        <v>0</v>
      </c>
      <c r="S147" s="143">
        <v>0</v>
      </c>
      <c r="T147" s="144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5" t="s">
        <v>153</v>
      </c>
      <c r="AT147" s="145" t="s">
        <v>149</v>
      </c>
      <c r="AU147" s="145" t="s">
        <v>78</v>
      </c>
      <c r="AY147" s="17" t="s">
        <v>147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7" t="s">
        <v>78</v>
      </c>
      <c r="BK147" s="146">
        <f>ROUND(I147*H147,2)</f>
        <v>0</v>
      </c>
      <c r="BL147" s="17" t="s">
        <v>153</v>
      </c>
      <c r="BM147" s="145" t="s">
        <v>289</v>
      </c>
    </row>
    <row r="148" spans="1:65" s="2" customFormat="1" ht="24.2" customHeight="1">
      <c r="A148" s="26"/>
      <c r="B148" s="134"/>
      <c r="C148" s="154" t="s">
        <v>224</v>
      </c>
      <c r="D148" s="154" t="s">
        <v>191</v>
      </c>
      <c r="E148" s="155" t="s">
        <v>1303</v>
      </c>
      <c r="F148" s="156" t="s">
        <v>1304</v>
      </c>
      <c r="G148" s="157" t="s">
        <v>379</v>
      </c>
      <c r="H148" s="192">
        <v>7</v>
      </c>
      <c r="I148" s="158">
        <v>0</v>
      </c>
      <c r="J148" s="158">
        <f>ROUND(I148*H148,2)</f>
        <v>0</v>
      </c>
      <c r="K148" s="159"/>
      <c r="L148" s="160"/>
      <c r="M148" s="161" t="s">
        <v>1</v>
      </c>
      <c r="N148" s="162" t="s">
        <v>36</v>
      </c>
      <c r="O148" s="143">
        <v>0</v>
      </c>
      <c r="P148" s="143">
        <f>O148*H148</f>
        <v>0</v>
      </c>
      <c r="Q148" s="143">
        <v>0</v>
      </c>
      <c r="R148" s="143">
        <f>Q148*H148</f>
        <v>0</v>
      </c>
      <c r="S148" s="143">
        <v>0</v>
      </c>
      <c r="T148" s="144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5" t="s">
        <v>186</v>
      </c>
      <c r="AT148" s="145" t="s">
        <v>191</v>
      </c>
      <c r="AU148" s="145" t="s">
        <v>78</v>
      </c>
      <c r="AY148" s="17" t="s">
        <v>147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7" t="s">
        <v>78</v>
      </c>
      <c r="BK148" s="146">
        <f>ROUND(I148*H148,2)</f>
        <v>0</v>
      </c>
      <c r="BL148" s="17" t="s">
        <v>153</v>
      </c>
      <c r="BM148" s="145" t="s">
        <v>297</v>
      </c>
    </row>
    <row r="149" spans="1:47" s="2" customFormat="1" ht="19.5">
      <c r="A149" s="26"/>
      <c r="B149" s="27"/>
      <c r="C149" s="26"/>
      <c r="D149" s="148" t="s">
        <v>1268</v>
      </c>
      <c r="E149" s="26"/>
      <c r="F149" s="182" t="s">
        <v>1283</v>
      </c>
      <c r="G149" s="26"/>
      <c r="H149" s="197"/>
      <c r="I149" s="26"/>
      <c r="J149" s="26"/>
      <c r="K149" s="26"/>
      <c r="L149" s="27"/>
      <c r="M149" s="183"/>
      <c r="N149" s="184"/>
      <c r="O149" s="46"/>
      <c r="P149" s="46"/>
      <c r="Q149" s="46"/>
      <c r="R149" s="46"/>
      <c r="S149" s="46"/>
      <c r="T149" s="47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T149" s="17" t="s">
        <v>1268</v>
      </c>
      <c r="AU149" s="17" t="s">
        <v>78</v>
      </c>
    </row>
    <row r="150" spans="1:65" s="2" customFormat="1" ht="14.45" customHeight="1">
      <c r="A150" s="26"/>
      <c r="B150" s="134"/>
      <c r="C150" s="135" t="s">
        <v>229</v>
      </c>
      <c r="D150" s="135" t="s">
        <v>149</v>
      </c>
      <c r="E150" s="136" t="s">
        <v>1305</v>
      </c>
      <c r="F150" s="137" t="s">
        <v>1306</v>
      </c>
      <c r="G150" s="138" t="s">
        <v>379</v>
      </c>
      <c r="H150" s="189">
        <v>7</v>
      </c>
      <c r="I150" s="139">
        <v>0</v>
      </c>
      <c r="J150" s="139">
        <f>ROUND(I150*H150,2)</f>
        <v>0</v>
      </c>
      <c r="K150" s="140"/>
      <c r="L150" s="27"/>
      <c r="M150" s="141" t="s">
        <v>1</v>
      </c>
      <c r="N150" s="142" t="s">
        <v>36</v>
      </c>
      <c r="O150" s="143">
        <v>0</v>
      </c>
      <c r="P150" s="143">
        <f>O150*H150</f>
        <v>0</v>
      </c>
      <c r="Q150" s="143">
        <v>0</v>
      </c>
      <c r="R150" s="143">
        <f>Q150*H150</f>
        <v>0</v>
      </c>
      <c r="S150" s="143">
        <v>0</v>
      </c>
      <c r="T150" s="144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5" t="s">
        <v>153</v>
      </c>
      <c r="AT150" s="145" t="s">
        <v>149</v>
      </c>
      <c r="AU150" s="145" t="s">
        <v>78</v>
      </c>
      <c r="AY150" s="17" t="s">
        <v>147</v>
      </c>
      <c r="BE150" s="146">
        <f>IF(N150="základní",J150,0)</f>
        <v>0</v>
      </c>
      <c r="BF150" s="146">
        <f>IF(N150="snížená",J150,0)</f>
        <v>0</v>
      </c>
      <c r="BG150" s="146">
        <f>IF(N150="zákl. přenesená",J150,0)</f>
        <v>0</v>
      </c>
      <c r="BH150" s="146">
        <f>IF(N150="sníž. přenesená",J150,0)</f>
        <v>0</v>
      </c>
      <c r="BI150" s="146">
        <f>IF(N150="nulová",J150,0)</f>
        <v>0</v>
      </c>
      <c r="BJ150" s="17" t="s">
        <v>78</v>
      </c>
      <c r="BK150" s="146">
        <f>ROUND(I150*H150,2)</f>
        <v>0</v>
      </c>
      <c r="BL150" s="17" t="s">
        <v>153</v>
      </c>
      <c r="BM150" s="145" t="s">
        <v>307</v>
      </c>
    </row>
    <row r="151" spans="1:65" s="2" customFormat="1" ht="24.2" customHeight="1">
      <c r="A151" s="26"/>
      <c r="B151" s="134"/>
      <c r="C151" s="154" t="s">
        <v>233</v>
      </c>
      <c r="D151" s="154" t="s">
        <v>191</v>
      </c>
      <c r="E151" s="155" t="s">
        <v>1307</v>
      </c>
      <c r="F151" s="156" t="s">
        <v>1308</v>
      </c>
      <c r="G151" s="157" t="s">
        <v>1272</v>
      </c>
      <c r="H151" s="192">
        <v>2</v>
      </c>
      <c r="I151" s="158">
        <v>0</v>
      </c>
      <c r="J151" s="158">
        <f>ROUND(I151*H151,2)</f>
        <v>0</v>
      </c>
      <c r="K151" s="159"/>
      <c r="L151" s="160"/>
      <c r="M151" s="161" t="s">
        <v>1</v>
      </c>
      <c r="N151" s="162" t="s">
        <v>36</v>
      </c>
      <c r="O151" s="143">
        <v>0</v>
      </c>
      <c r="P151" s="143">
        <f>O151*H151</f>
        <v>0</v>
      </c>
      <c r="Q151" s="143">
        <v>0</v>
      </c>
      <c r="R151" s="143">
        <f>Q151*H151</f>
        <v>0</v>
      </c>
      <c r="S151" s="143">
        <v>0</v>
      </c>
      <c r="T151" s="144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5" t="s">
        <v>186</v>
      </c>
      <c r="AT151" s="145" t="s">
        <v>191</v>
      </c>
      <c r="AU151" s="145" t="s">
        <v>78</v>
      </c>
      <c r="AY151" s="17" t="s">
        <v>147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7" t="s">
        <v>78</v>
      </c>
      <c r="BK151" s="146">
        <f>ROUND(I151*H151,2)</f>
        <v>0</v>
      </c>
      <c r="BL151" s="17" t="s">
        <v>153</v>
      </c>
      <c r="BM151" s="145" t="s">
        <v>318</v>
      </c>
    </row>
    <row r="152" spans="1:47" s="2" customFormat="1" ht="19.5">
      <c r="A152" s="26"/>
      <c r="B152" s="27"/>
      <c r="C152" s="26"/>
      <c r="D152" s="148" t="s">
        <v>1268</v>
      </c>
      <c r="E152" s="26"/>
      <c r="F152" s="182" t="s">
        <v>1309</v>
      </c>
      <c r="G152" s="26"/>
      <c r="H152" s="197"/>
      <c r="I152" s="26"/>
      <c r="J152" s="26"/>
      <c r="K152" s="26"/>
      <c r="L152" s="27"/>
      <c r="M152" s="183"/>
      <c r="N152" s="184"/>
      <c r="O152" s="46"/>
      <c r="P152" s="46"/>
      <c r="Q152" s="46"/>
      <c r="R152" s="46"/>
      <c r="S152" s="46"/>
      <c r="T152" s="47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T152" s="17" t="s">
        <v>1268</v>
      </c>
      <c r="AU152" s="17" t="s">
        <v>78</v>
      </c>
    </row>
    <row r="153" spans="1:65" s="2" customFormat="1" ht="24.2" customHeight="1">
      <c r="A153" s="26"/>
      <c r="B153" s="134"/>
      <c r="C153" s="135" t="s">
        <v>239</v>
      </c>
      <c r="D153" s="135" t="s">
        <v>149</v>
      </c>
      <c r="E153" s="136" t="s">
        <v>1310</v>
      </c>
      <c r="F153" s="137" t="s">
        <v>1311</v>
      </c>
      <c r="G153" s="138" t="s">
        <v>1272</v>
      </c>
      <c r="H153" s="189">
        <v>2</v>
      </c>
      <c r="I153" s="139">
        <v>0</v>
      </c>
      <c r="J153" s="139">
        <f>ROUND(I153*H153,2)</f>
        <v>0</v>
      </c>
      <c r="K153" s="140"/>
      <c r="L153" s="27"/>
      <c r="M153" s="141" t="s">
        <v>1</v>
      </c>
      <c r="N153" s="142" t="s">
        <v>36</v>
      </c>
      <c r="O153" s="143">
        <v>0</v>
      </c>
      <c r="P153" s="143">
        <f>O153*H153</f>
        <v>0</v>
      </c>
      <c r="Q153" s="143">
        <v>0</v>
      </c>
      <c r="R153" s="143">
        <f>Q153*H153</f>
        <v>0</v>
      </c>
      <c r="S153" s="143">
        <v>0</v>
      </c>
      <c r="T153" s="144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5" t="s">
        <v>153</v>
      </c>
      <c r="AT153" s="145" t="s">
        <v>149</v>
      </c>
      <c r="AU153" s="145" t="s">
        <v>78</v>
      </c>
      <c r="AY153" s="17" t="s">
        <v>147</v>
      </c>
      <c r="BE153" s="146">
        <f>IF(N153="základní",J153,0)</f>
        <v>0</v>
      </c>
      <c r="BF153" s="146">
        <f>IF(N153="snížená",J153,0)</f>
        <v>0</v>
      </c>
      <c r="BG153" s="146">
        <f>IF(N153="zákl. přenesená",J153,0)</f>
        <v>0</v>
      </c>
      <c r="BH153" s="146">
        <f>IF(N153="sníž. přenesená",J153,0)</f>
        <v>0</v>
      </c>
      <c r="BI153" s="146">
        <f>IF(N153="nulová",J153,0)</f>
        <v>0</v>
      </c>
      <c r="BJ153" s="17" t="s">
        <v>78</v>
      </c>
      <c r="BK153" s="146">
        <f>ROUND(I153*H153,2)</f>
        <v>0</v>
      </c>
      <c r="BL153" s="17" t="s">
        <v>153</v>
      </c>
      <c r="BM153" s="145" t="s">
        <v>329</v>
      </c>
    </row>
    <row r="154" spans="1:65" s="2" customFormat="1" ht="24.2" customHeight="1">
      <c r="A154" s="26"/>
      <c r="B154" s="134"/>
      <c r="C154" s="154" t="s">
        <v>244</v>
      </c>
      <c r="D154" s="154" t="s">
        <v>191</v>
      </c>
      <c r="E154" s="155" t="s">
        <v>1312</v>
      </c>
      <c r="F154" s="156" t="s">
        <v>1313</v>
      </c>
      <c r="G154" s="157" t="s">
        <v>1272</v>
      </c>
      <c r="H154" s="192">
        <v>1</v>
      </c>
      <c r="I154" s="158">
        <v>0</v>
      </c>
      <c r="J154" s="158">
        <f>ROUND(I154*H154,2)</f>
        <v>0</v>
      </c>
      <c r="K154" s="159"/>
      <c r="L154" s="160"/>
      <c r="M154" s="161" t="s">
        <v>1</v>
      </c>
      <c r="N154" s="162" t="s">
        <v>36</v>
      </c>
      <c r="O154" s="143">
        <v>0</v>
      </c>
      <c r="P154" s="143">
        <f>O154*H154</f>
        <v>0</v>
      </c>
      <c r="Q154" s="143">
        <v>0</v>
      </c>
      <c r="R154" s="143">
        <f>Q154*H154</f>
        <v>0</v>
      </c>
      <c r="S154" s="143">
        <v>0</v>
      </c>
      <c r="T154" s="144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5" t="s">
        <v>186</v>
      </c>
      <c r="AT154" s="145" t="s">
        <v>191</v>
      </c>
      <c r="AU154" s="145" t="s">
        <v>78</v>
      </c>
      <c r="AY154" s="17" t="s">
        <v>147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7" t="s">
        <v>78</v>
      </c>
      <c r="BK154" s="146">
        <f>ROUND(I154*H154,2)</f>
        <v>0</v>
      </c>
      <c r="BL154" s="17" t="s">
        <v>153</v>
      </c>
      <c r="BM154" s="145" t="s">
        <v>340</v>
      </c>
    </row>
    <row r="155" spans="1:47" s="2" customFormat="1" ht="19.5">
      <c r="A155" s="26"/>
      <c r="B155" s="27"/>
      <c r="C155" s="26"/>
      <c r="D155" s="148" t="s">
        <v>1268</v>
      </c>
      <c r="E155" s="26"/>
      <c r="F155" s="182" t="s">
        <v>1314</v>
      </c>
      <c r="G155" s="26"/>
      <c r="H155" s="197"/>
      <c r="I155" s="26"/>
      <c r="J155" s="26"/>
      <c r="K155" s="26"/>
      <c r="L155" s="27"/>
      <c r="M155" s="183"/>
      <c r="N155" s="184"/>
      <c r="O155" s="46"/>
      <c r="P155" s="46"/>
      <c r="Q155" s="46"/>
      <c r="R155" s="46"/>
      <c r="S155" s="46"/>
      <c r="T155" s="47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T155" s="17" t="s">
        <v>1268</v>
      </c>
      <c r="AU155" s="17" t="s">
        <v>78</v>
      </c>
    </row>
    <row r="156" spans="1:65" s="2" customFormat="1" ht="24.2" customHeight="1">
      <c r="A156" s="26"/>
      <c r="B156" s="134"/>
      <c r="C156" s="135" t="s">
        <v>7</v>
      </c>
      <c r="D156" s="135" t="s">
        <v>149</v>
      </c>
      <c r="E156" s="136" t="s">
        <v>1315</v>
      </c>
      <c r="F156" s="137" t="s">
        <v>1316</v>
      </c>
      <c r="G156" s="138" t="s">
        <v>379</v>
      </c>
      <c r="H156" s="189">
        <v>5</v>
      </c>
      <c r="I156" s="139">
        <v>0</v>
      </c>
      <c r="J156" s="139">
        <f>ROUND(I156*H156,2)</f>
        <v>0</v>
      </c>
      <c r="K156" s="140"/>
      <c r="L156" s="27"/>
      <c r="M156" s="141" t="s">
        <v>1</v>
      </c>
      <c r="N156" s="142" t="s">
        <v>36</v>
      </c>
      <c r="O156" s="143">
        <v>0</v>
      </c>
      <c r="P156" s="143">
        <f>O156*H156</f>
        <v>0</v>
      </c>
      <c r="Q156" s="143">
        <v>0</v>
      </c>
      <c r="R156" s="143">
        <f>Q156*H156</f>
        <v>0</v>
      </c>
      <c r="S156" s="143">
        <v>0</v>
      </c>
      <c r="T156" s="144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5" t="s">
        <v>153</v>
      </c>
      <c r="AT156" s="145" t="s">
        <v>149</v>
      </c>
      <c r="AU156" s="145" t="s">
        <v>78</v>
      </c>
      <c r="AY156" s="17" t="s">
        <v>147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17" t="s">
        <v>78</v>
      </c>
      <c r="BK156" s="146">
        <f>ROUND(I156*H156,2)</f>
        <v>0</v>
      </c>
      <c r="BL156" s="17" t="s">
        <v>153</v>
      </c>
      <c r="BM156" s="145" t="s">
        <v>350</v>
      </c>
    </row>
    <row r="157" spans="1:65" s="2" customFormat="1" ht="14.45" customHeight="1">
      <c r="A157" s="26"/>
      <c r="B157" s="134"/>
      <c r="C157" s="154" t="s">
        <v>253</v>
      </c>
      <c r="D157" s="154" t="s">
        <v>191</v>
      </c>
      <c r="E157" s="155" t="s">
        <v>1317</v>
      </c>
      <c r="F157" s="156" t="s">
        <v>1318</v>
      </c>
      <c r="G157" s="157" t="s">
        <v>1272</v>
      </c>
      <c r="H157" s="192">
        <v>2</v>
      </c>
      <c r="I157" s="158">
        <v>0</v>
      </c>
      <c r="J157" s="158">
        <f>ROUND(I157*H157,2)</f>
        <v>0</v>
      </c>
      <c r="K157" s="159"/>
      <c r="L157" s="160"/>
      <c r="M157" s="161" t="s">
        <v>1</v>
      </c>
      <c r="N157" s="162" t="s">
        <v>36</v>
      </c>
      <c r="O157" s="143">
        <v>0</v>
      </c>
      <c r="P157" s="143">
        <f>O157*H157</f>
        <v>0</v>
      </c>
      <c r="Q157" s="143">
        <v>0</v>
      </c>
      <c r="R157" s="143">
        <f>Q157*H157</f>
        <v>0</v>
      </c>
      <c r="S157" s="143">
        <v>0</v>
      </c>
      <c r="T157" s="144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5" t="s">
        <v>186</v>
      </c>
      <c r="AT157" s="145" t="s">
        <v>191</v>
      </c>
      <c r="AU157" s="145" t="s">
        <v>78</v>
      </c>
      <c r="AY157" s="17" t="s">
        <v>147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7" t="s">
        <v>78</v>
      </c>
      <c r="BK157" s="146">
        <f>ROUND(I157*H157,2)</f>
        <v>0</v>
      </c>
      <c r="BL157" s="17" t="s">
        <v>153</v>
      </c>
      <c r="BM157" s="145" t="s">
        <v>360</v>
      </c>
    </row>
    <row r="158" spans="1:47" s="2" customFormat="1" ht="19.5">
      <c r="A158" s="26"/>
      <c r="B158" s="27"/>
      <c r="C158" s="26"/>
      <c r="D158" s="148" t="s">
        <v>1268</v>
      </c>
      <c r="E158" s="26"/>
      <c r="F158" s="182" t="s">
        <v>1283</v>
      </c>
      <c r="G158" s="26"/>
      <c r="H158" s="197"/>
      <c r="I158" s="26"/>
      <c r="J158" s="26"/>
      <c r="K158" s="26"/>
      <c r="L158" s="27"/>
      <c r="M158" s="183"/>
      <c r="N158" s="184"/>
      <c r="O158" s="46"/>
      <c r="P158" s="46"/>
      <c r="Q158" s="46"/>
      <c r="R158" s="46"/>
      <c r="S158" s="46"/>
      <c r="T158" s="47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T158" s="17" t="s">
        <v>1268</v>
      </c>
      <c r="AU158" s="17" t="s">
        <v>78</v>
      </c>
    </row>
    <row r="159" spans="1:65" s="2" customFormat="1" ht="24.2" customHeight="1">
      <c r="A159" s="26"/>
      <c r="B159" s="134"/>
      <c r="C159" s="154" t="s">
        <v>258</v>
      </c>
      <c r="D159" s="154" t="s">
        <v>191</v>
      </c>
      <c r="E159" s="155" t="s">
        <v>1319</v>
      </c>
      <c r="F159" s="156" t="s">
        <v>1320</v>
      </c>
      <c r="G159" s="157" t="s">
        <v>1272</v>
      </c>
      <c r="H159" s="192">
        <v>2</v>
      </c>
      <c r="I159" s="158">
        <v>0</v>
      </c>
      <c r="J159" s="158">
        <f>ROUND(I159*H159,2)</f>
        <v>0</v>
      </c>
      <c r="K159" s="159"/>
      <c r="L159" s="160"/>
      <c r="M159" s="161" t="s">
        <v>1</v>
      </c>
      <c r="N159" s="162" t="s">
        <v>36</v>
      </c>
      <c r="O159" s="143">
        <v>0</v>
      </c>
      <c r="P159" s="143">
        <f>O159*H159</f>
        <v>0</v>
      </c>
      <c r="Q159" s="143">
        <v>0</v>
      </c>
      <c r="R159" s="143">
        <f>Q159*H159</f>
        <v>0</v>
      </c>
      <c r="S159" s="143">
        <v>0</v>
      </c>
      <c r="T159" s="144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5" t="s">
        <v>186</v>
      </c>
      <c r="AT159" s="145" t="s">
        <v>191</v>
      </c>
      <c r="AU159" s="145" t="s">
        <v>78</v>
      </c>
      <c r="AY159" s="17" t="s">
        <v>147</v>
      </c>
      <c r="BE159" s="146">
        <f>IF(N159="základní",J159,0)</f>
        <v>0</v>
      </c>
      <c r="BF159" s="146">
        <f>IF(N159="snížená",J159,0)</f>
        <v>0</v>
      </c>
      <c r="BG159" s="146">
        <f>IF(N159="zákl. přenesená",J159,0)</f>
        <v>0</v>
      </c>
      <c r="BH159" s="146">
        <f>IF(N159="sníž. přenesená",J159,0)</f>
        <v>0</v>
      </c>
      <c r="BI159" s="146">
        <f>IF(N159="nulová",J159,0)</f>
        <v>0</v>
      </c>
      <c r="BJ159" s="17" t="s">
        <v>78</v>
      </c>
      <c r="BK159" s="146">
        <f>ROUND(I159*H159,2)</f>
        <v>0</v>
      </c>
      <c r="BL159" s="17" t="s">
        <v>153</v>
      </c>
      <c r="BM159" s="145" t="s">
        <v>370</v>
      </c>
    </row>
    <row r="160" spans="1:47" s="2" customFormat="1" ht="19.5">
      <c r="A160" s="26"/>
      <c r="B160" s="27"/>
      <c r="C160" s="26"/>
      <c r="D160" s="148" t="s">
        <v>1268</v>
      </c>
      <c r="E160" s="26"/>
      <c r="F160" s="182" t="s">
        <v>1321</v>
      </c>
      <c r="G160" s="26"/>
      <c r="H160" s="197"/>
      <c r="I160" s="26"/>
      <c r="J160" s="26"/>
      <c r="K160" s="26"/>
      <c r="L160" s="27"/>
      <c r="M160" s="183"/>
      <c r="N160" s="184"/>
      <c r="O160" s="46"/>
      <c r="P160" s="46"/>
      <c r="Q160" s="46"/>
      <c r="R160" s="46"/>
      <c r="S160" s="46"/>
      <c r="T160" s="47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T160" s="17" t="s">
        <v>1268</v>
      </c>
      <c r="AU160" s="17" t="s">
        <v>78</v>
      </c>
    </row>
    <row r="161" spans="1:65" s="2" customFormat="1" ht="24.2" customHeight="1">
      <c r="A161" s="26"/>
      <c r="B161" s="134"/>
      <c r="C161" s="135" t="s">
        <v>262</v>
      </c>
      <c r="D161" s="135" t="s">
        <v>149</v>
      </c>
      <c r="E161" s="136" t="s">
        <v>1322</v>
      </c>
      <c r="F161" s="137" t="s">
        <v>1323</v>
      </c>
      <c r="G161" s="138" t="s">
        <v>1272</v>
      </c>
      <c r="H161" s="189">
        <v>2</v>
      </c>
      <c r="I161" s="139">
        <v>0</v>
      </c>
      <c r="J161" s="139">
        <f>ROUND(I161*H161,2)</f>
        <v>0</v>
      </c>
      <c r="K161" s="140"/>
      <c r="L161" s="27"/>
      <c r="M161" s="141" t="s">
        <v>1</v>
      </c>
      <c r="N161" s="142" t="s">
        <v>36</v>
      </c>
      <c r="O161" s="143">
        <v>0</v>
      </c>
      <c r="P161" s="143">
        <f>O161*H161</f>
        <v>0</v>
      </c>
      <c r="Q161" s="143">
        <v>0</v>
      </c>
      <c r="R161" s="143">
        <f>Q161*H161</f>
        <v>0</v>
      </c>
      <c r="S161" s="143">
        <v>0</v>
      </c>
      <c r="T161" s="144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5" t="s">
        <v>153</v>
      </c>
      <c r="AT161" s="145" t="s">
        <v>149</v>
      </c>
      <c r="AU161" s="145" t="s">
        <v>78</v>
      </c>
      <c r="AY161" s="17" t="s">
        <v>147</v>
      </c>
      <c r="BE161" s="146">
        <f>IF(N161="základní",J161,0)</f>
        <v>0</v>
      </c>
      <c r="BF161" s="146">
        <f>IF(N161="snížená",J161,0)</f>
        <v>0</v>
      </c>
      <c r="BG161" s="146">
        <f>IF(N161="zákl. přenesená",J161,0)</f>
        <v>0</v>
      </c>
      <c r="BH161" s="146">
        <f>IF(N161="sníž. přenesená",J161,0)</f>
        <v>0</v>
      </c>
      <c r="BI161" s="146">
        <f>IF(N161="nulová",J161,0)</f>
        <v>0</v>
      </c>
      <c r="BJ161" s="17" t="s">
        <v>78</v>
      </c>
      <c r="BK161" s="146">
        <f>ROUND(I161*H161,2)</f>
        <v>0</v>
      </c>
      <c r="BL161" s="17" t="s">
        <v>153</v>
      </c>
      <c r="BM161" s="145" t="s">
        <v>381</v>
      </c>
    </row>
    <row r="162" spans="1:65" s="2" customFormat="1" ht="24.2" customHeight="1">
      <c r="A162" s="26"/>
      <c r="B162" s="134"/>
      <c r="C162" s="154" t="s">
        <v>266</v>
      </c>
      <c r="D162" s="154" t="s">
        <v>191</v>
      </c>
      <c r="E162" s="155" t="s">
        <v>1324</v>
      </c>
      <c r="F162" s="156" t="s">
        <v>1325</v>
      </c>
      <c r="G162" s="157" t="s">
        <v>1272</v>
      </c>
      <c r="H162" s="192">
        <v>1</v>
      </c>
      <c r="I162" s="158">
        <v>0</v>
      </c>
      <c r="J162" s="158">
        <f>ROUND(I162*H162,2)</f>
        <v>0</v>
      </c>
      <c r="K162" s="159"/>
      <c r="L162" s="160"/>
      <c r="M162" s="161" t="s">
        <v>1</v>
      </c>
      <c r="N162" s="162" t="s">
        <v>36</v>
      </c>
      <c r="O162" s="143">
        <v>0</v>
      </c>
      <c r="P162" s="143">
        <f>O162*H162</f>
        <v>0</v>
      </c>
      <c r="Q162" s="143">
        <v>0</v>
      </c>
      <c r="R162" s="143">
        <f>Q162*H162</f>
        <v>0</v>
      </c>
      <c r="S162" s="143">
        <v>0</v>
      </c>
      <c r="T162" s="144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5" t="s">
        <v>186</v>
      </c>
      <c r="AT162" s="145" t="s">
        <v>191</v>
      </c>
      <c r="AU162" s="145" t="s">
        <v>78</v>
      </c>
      <c r="AY162" s="17" t="s">
        <v>147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7" t="s">
        <v>78</v>
      </c>
      <c r="BK162" s="146">
        <f>ROUND(I162*H162,2)</f>
        <v>0</v>
      </c>
      <c r="BL162" s="17" t="s">
        <v>153</v>
      </c>
      <c r="BM162" s="145" t="s">
        <v>391</v>
      </c>
    </row>
    <row r="163" spans="1:47" s="2" customFormat="1" ht="19.5">
      <c r="A163" s="26"/>
      <c r="B163" s="27"/>
      <c r="C163" s="26"/>
      <c r="D163" s="148" t="s">
        <v>1268</v>
      </c>
      <c r="E163" s="26"/>
      <c r="F163" s="182" t="s">
        <v>1326</v>
      </c>
      <c r="G163" s="26"/>
      <c r="H163" s="197"/>
      <c r="I163" s="26"/>
      <c r="J163" s="26"/>
      <c r="K163" s="26"/>
      <c r="L163" s="27"/>
      <c r="M163" s="183"/>
      <c r="N163" s="184"/>
      <c r="O163" s="46"/>
      <c r="P163" s="46"/>
      <c r="Q163" s="46"/>
      <c r="R163" s="46"/>
      <c r="S163" s="46"/>
      <c r="T163" s="47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T163" s="17" t="s">
        <v>1268</v>
      </c>
      <c r="AU163" s="17" t="s">
        <v>78</v>
      </c>
    </row>
    <row r="164" spans="1:65" s="2" customFormat="1" ht="24.2" customHeight="1">
      <c r="A164" s="26"/>
      <c r="B164" s="134"/>
      <c r="C164" s="135" t="s">
        <v>271</v>
      </c>
      <c r="D164" s="135" t="s">
        <v>149</v>
      </c>
      <c r="E164" s="136" t="s">
        <v>1327</v>
      </c>
      <c r="F164" s="137" t="s">
        <v>1328</v>
      </c>
      <c r="G164" s="138" t="s">
        <v>379</v>
      </c>
      <c r="H164" s="189">
        <v>3</v>
      </c>
      <c r="I164" s="139">
        <v>0</v>
      </c>
      <c r="J164" s="139">
        <f>ROUND(I164*H164,2)</f>
        <v>0</v>
      </c>
      <c r="K164" s="140"/>
      <c r="L164" s="27"/>
      <c r="M164" s="141" t="s">
        <v>1</v>
      </c>
      <c r="N164" s="142" t="s">
        <v>36</v>
      </c>
      <c r="O164" s="143">
        <v>0</v>
      </c>
      <c r="P164" s="143">
        <f>O164*H164</f>
        <v>0</v>
      </c>
      <c r="Q164" s="143">
        <v>0</v>
      </c>
      <c r="R164" s="143">
        <f>Q164*H164</f>
        <v>0</v>
      </c>
      <c r="S164" s="143">
        <v>0</v>
      </c>
      <c r="T164" s="144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5" t="s">
        <v>153</v>
      </c>
      <c r="AT164" s="145" t="s">
        <v>149</v>
      </c>
      <c r="AU164" s="145" t="s">
        <v>78</v>
      </c>
      <c r="AY164" s="17" t="s">
        <v>147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7" t="s">
        <v>78</v>
      </c>
      <c r="BK164" s="146">
        <f>ROUND(I164*H164,2)</f>
        <v>0</v>
      </c>
      <c r="BL164" s="17" t="s">
        <v>153</v>
      </c>
      <c r="BM164" s="145" t="s">
        <v>399</v>
      </c>
    </row>
    <row r="165" spans="1:65" s="2" customFormat="1" ht="24.2" customHeight="1">
      <c r="A165" s="26"/>
      <c r="B165" s="134"/>
      <c r="C165" s="154" t="s">
        <v>275</v>
      </c>
      <c r="D165" s="154" t="s">
        <v>191</v>
      </c>
      <c r="E165" s="155" t="s">
        <v>1329</v>
      </c>
      <c r="F165" s="156" t="s">
        <v>1330</v>
      </c>
      <c r="G165" s="157" t="s">
        <v>1272</v>
      </c>
      <c r="H165" s="192">
        <v>2</v>
      </c>
      <c r="I165" s="158">
        <v>0</v>
      </c>
      <c r="J165" s="158">
        <f>ROUND(I165*H165,2)</f>
        <v>0</v>
      </c>
      <c r="K165" s="159"/>
      <c r="L165" s="160"/>
      <c r="M165" s="161" t="s">
        <v>1</v>
      </c>
      <c r="N165" s="162" t="s">
        <v>36</v>
      </c>
      <c r="O165" s="143">
        <v>0</v>
      </c>
      <c r="P165" s="143">
        <f>O165*H165</f>
        <v>0</v>
      </c>
      <c r="Q165" s="143">
        <v>0</v>
      </c>
      <c r="R165" s="143">
        <f>Q165*H165</f>
        <v>0</v>
      </c>
      <c r="S165" s="143">
        <v>0</v>
      </c>
      <c r="T165" s="144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5" t="s">
        <v>186</v>
      </c>
      <c r="AT165" s="145" t="s">
        <v>191</v>
      </c>
      <c r="AU165" s="145" t="s">
        <v>78</v>
      </c>
      <c r="AY165" s="17" t="s">
        <v>147</v>
      </c>
      <c r="BE165" s="146">
        <f>IF(N165="základní",J165,0)</f>
        <v>0</v>
      </c>
      <c r="BF165" s="146">
        <f>IF(N165="snížená",J165,0)</f>
        <v>0</v>
      </c>
      <c r="BG165" s="146">
        <f>IF(N165="zákl. přenesená",J165,0)</f>
        <v>0</v>
      </c>
      <c r="BH165" s="146">
        <f>IF(N165="sníž. přenesená",J165,0)</f>
        <v>0</v>
      </c>
      <c r="BI165" s="146">
        <f>IF(N165="nulová",J165,0)</f>
        <v>0</v>
      </c>
      <c r="BJ165" s="17" t="s">
        <v>78</v>
      </c>
      <c r="BK165" s="146">
        <f>ROUND(I165*H165,2)</f>
        <v>0</v>
      </c>
      <c r="BL165" s="17" t="s">
        <v>153</v>
      </c>
      <c r="BM165" s="145" t="s">
        <v>409</v>
      </c>
    </row>
    <row r="166" spans="1:47" s="2" customFormat="1" ht="19.5">
      <c r="A166" s="26"/>
      <c r="B166" s="27"/>
      <c r="C166" s="26"/>
      <c r="D166" s="148" t="s">
        <v>1268</v>
      </c>
      <c r="E166" s="26"/>
      <c r="F166" s="182" t="s">
        <v>1331</v>
      </c>
      <c r="G166" s="26"/>
      <c r="H166" s="197"/>
      <c r="I166" s="26"/>
      <c r="J166" s="26"/>
      <c r="K166" s="26"/>
      <c r="L166" s="27"/>
      <c r="M166" s="183"/>
      <c r="N166" s="184"/>
      <c r="O166" s="46"/>
      <c r="P166" s="46"/>
      <c r="Q166" s="46"/>
      <c r="R166" s="46"/>
      <c r="S166" s="46"/>
      <c r="T166" s="47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T166" s="17" t="s">
        <v>1268</v>
      </c>
      <c r="AU166" s="17" t="s">
        <v>78</v>
      </c>
    </row>
    <row r="167" spans="1:65" s="2" customFormat="1" ht="24.2" customHeight="1">
      <c r="A167" s="26"/>
      <c r="B167" s="134"/>
      <c r="C167" s="135" t="s">
        <v>280</v>
      </c>
      <c r="D167" s="135" t="s">
        <v>149</v>
      </c>
      <c r="E167" s="136" t="s">
        <v>1332</v>
      </c>
      <c r="F167" s="137" t="s">
        <v>1333</v>
      </c>
      <c r="G167" s="138" t="s">
        <v>1272</v>
      </c>
      <c r="H167" s="189">
        <v>2</v>
      </c>
      <c r="I167" s="139">
        <v>0</v>
      </c>
      <c r="J167" s="139">
        <f>ROUND(I167*H167,2)</f>
        <v>0</v>
      </c>
      <c r="K167" s="140"/>
      <c r="L167" s="27"/>
      <c r="M167" s="141" t="s">
        <v>1</v>
      </c>
      <c r="N167" s="142" t="s">
        <v>36</v>
      </c>
      <c r="O167" s="143">
        <v>0</v>
      </c>
      <c r="P167" s="143">
        <f>O167*H167</f>
        <v>0</v>
      </c>
      <c r="Q167" s="143">
        <v>0</v>
      </c>
      <c r="R167" s="143">
        <f>Q167*H167</f>
        <v>0</v>
      </c>
      <c r="S167" s="143">
        <v>0</v>
      </c>
      <c r="T167" s="144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5" t="s">
        <v>153</v>
      </c>
      <c r="AT167" s="145" t="s">
        <v>149</v>
      </c>
      <c r="AU167" s="145" t="s">
        <v>78</v>
      </c>
      <c r="AY167" s="17" t="s">
        <v>147</v>
      </c>
      <c r="BE167" s="146">
        <f>IF(N167="základní",J167,0)</f>
        <v>0</v>
      </c>
      <c r="BF167" s="146">
        <f>IF(N167="snížená",J167,0)</f>
        <v>0</v>
      </c>
      <c r="BG167" s="146">
        <f>IF(N167="zákl. přenesená",J167,0)</f>
        <v>0</v>
      </c>
      <c r="BH167" s="146">
        <f>IF(N167="sníž. přenesená",J167,0)</f>
        <v>0</v>
      </c>
      <c r="BI167" s="146">
        <f>IF(N167="nulová",J167,0)</f>
        <v>0</v>
      </c>
      <c r="BJ167" s="17" t="s">
        <v>78</v>
      </c>
      <c r="BK167" s="146">
        <f>ROUND(I167*H167,2)</f>
        <v>0</v>
      </c>
      <c r="BL167" s="17" t="s">
        <v>153</v>
      </c>
      <c r="BM167" s="145" t="s">
        <v>417</v>
      </c>
    </row>
    <row r="168" spans="1:65" s="2" customFormat="1" ht="24.2" customHeight="1">
      <c r="A168" s="26"/>
      <c r="B168" s="134"/>
      <c r="C168" s="154" t="s">
        <v>284</v>
      </c>
      <c r="D168" s="154" t="s">
        <v>191</v>
      </c>
      <c r="E168" s="155" t="s">
        <v>1334</v>
      </c>
      <c r="F168" s="156" t="s">
        <v>1335</v>
      </c>
      <c r="G168" s="157" t="s">
        <v>1272</v>
      </c>
      <c r="H168" s="192">
        <v>2</v>
      </c>
      <c r="I168" s="158">
        <v>0</v>
      </c>
      <c r="J168" s="158">
        <f>ROUND(I168*H168,2)</f>
        <v>0</v>
      </c>
      <c r="K168" s="159"/>
      <c r="L168" s="160"/>
      <c r="M168" s="161" t="s">
        <v>1</v>
      </c>
      <c r="N168" s="162" t="s">
        <v>36</v>
      </c>
      <c r="O168" s="143">
        <v>0</v>
      </c>
      <c r="P168" s="143">
        <f>O168*H168</f>
        <v>0</v>
      </c>
      <c r="Q168" s="143">
        <v>0</v>
      </c>
      <c r="R168" s="143">
        <f>Q168*H168</f>
        <v>0</v>
      </c>
      <c r="S168" s="143">
        <v>0</v>
      </c>
      <c r="T168" s="144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5" t="s">
        <v>186</v>
      </c>
      <c r="AT168" s="145" t="s">
        <v>191</v>
      </c>
      <c r="AU168" s="145" t="s">
        <v>78</v>
      </c>
      <c r="AY168" s="17" t="s">
        <v>147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7" t="s">
        <v>78</v>
      </c>
      <c r="BK168" s="146">
        <f>ROUND(I168*H168,2)</f>
        <v>0</v>
      </c>
      <c r="BL168" s="17" t="s">
        <v>153</v>
      </c>
      <c r="BM168" s="145" t="s">
        <v>428</v>
      </c>
    </row>
    <row r="169" spans="1:47" s="2" customFormat="1" ht="19.5">
      <c r="A169" s="26"/>
      <c r="B169" s="27"/>
      <c r="C169" s="26"/>
      <c r="D169" s="148" t="s">
        <v>1268</v>
      </c>
      <c r="E169" s="26"/>
      <c r="F169" s="182" t="s">
        <v>1336</v>
      </c>
      <c r="G169" s="26"/>
      <c r="H169" s="197"/>
      <c r="I169" s="26"/>
      <c r="J169" s="26"/>
      <c r="K169" s="26"/>
      <c r="L169" s="27"/>
      <c r="M169" s="183"/>
      <c r="N169" s="184"/>
      <c r="O169" s="46"/>
      <c r="P169" s="46"/>
      <c r="Q169" s="46"/>
      <c r="R169" s="46"/>
      <c r="S169" s="46"/>
      <c r="T169" s="47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T169" s="17" t="s">
        <v>1268</v>
      </c>
      <c r="AU169" s="17" t="s">
        <v>78</v>
      </c>
    </row>
    <row r="170" spans="1:65" s="2" customFormat="1" ht="14.45" customHeight="1">
      <c r="A170" s="26"/>
      <c r="B170" s="134"/>
      <c r="C170" s="135" t="s">
        <v>289</v>
      </c>
      <c r="D170" s="135" t="s">
        <v>149</v>
      </c>
      <c r="E170" s="136" t="s">
        <v>1337</v>
      </c>
      <c r="F170" s="137" t="s">
        <v>1338</v>
      </c>
      <c r="G170" s="138" t="s">
        <v>1272</v>
      </c>
      <c r="H170" s="189">
        <v>2</v>
      </c>
      <c r="I170" s="139">
        <v>0</v>
      </c>
      <c r="J170" s="139">
        <f>ROUND(I170*H170,2)</f>
        <v>0</v>
      </c>
      <c r="K170" s="140"/>
      <c r="L170" s="27"/>
      <c r="M170" s="141" t="s">
        <v>1</v>
      </c>
      <c r="N170" s="142" t="s">
        <v>36</v>
      </c>
      <c r="O170" s="143">
        <v>0</v>
      </c>
      <c r="P170" s="143">
        <f>O170*H170</f>
        <v>0</v>
      </c>
      <c r="Q170" s="143">
        <v>0</v>
      </c>
      <c r="R170" s="143">
        <f>Q170*H170</f>
        <v>0</v>
      </c>
      <c r="S170" s="143">
        <v>0</v>
      </c>
      <c r="T170" s="144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5" t="s">
        <v>153</v>
      </c>
      <c r="AT170" s="145" t="s">
        <v>149</v>
      </c>
      <c r="AU170" s="145" t="s">
        <v>78</v>
      </c>
      <c r="AY170" s="17" t="s">
        <v>147</v>
      </c>
      <c r="BE170" s="146">
        <f>IF(N170="základní",J170,0)</f>
        <v>0</v>
      </c>
      <c r="BF170" s="146">
        <f>IF(N170="snížená",J170,0)</f>
        <v>0</v>
      </c>
      <c r="BG170" s="146">
        <f>IF(N170="zákl. přenesená",J170,0)</f>
        <v>0</v>
      </c>
      <c r="BH170" s="146">
        <f>IF(N170="sníž. přenesená",J170,0)</f>
        <v>0</v>
      </c>
      <c r="BI170" s="146">
        <f>IF(N170="nulová",J170,0)</f>
        <v>0</v>
      </c>
      <c r="BJ170" s="17" t="s">
        <v>78</v>
      </c>
      <c r="BK170" s="146">
        <f>ROUND(I170*H170,2)</f>
        <v>0</v>
      </c>
      <c r="BL170" s="17" t="s">
        <v>153</v>
      </c>
      <c r="BM170" s="145" t="s">
        <v>440</v>
      </c>
    </row>
    <row r="171" spans="1:65" s="2" customFormat="1" ht="24.2" customHeight="1">
      <c r="A171" s="26"/>
      <c r="B171" s="134"/>
      <c r="C171" s="154" t="s">
        <v>293</v>
      </c>
      <c r="D171" s="154" t="s">
        <v>191</v>
      </c>
      <c r="E171" s="155" t="s">
        <v>1339</v>
      </c>
      <c r="F171" s="156" t="s">
        <v>1340</v>
      </c>
      <c r="G171" s="157" t="s">
        <v>1272</v>
      </c>
      <c r="H171" s="192">
        <v>2</v>
      </c>
      <c r="I171" s="158">
        <v>0</v>
      </c>
      <c r="J171" s="158">
        <f>ROUND(I171*H171,2)</f>
        <v>0</v>
      </c>
      <c r="K171" s="159"/>
      <c r="L171" s="160"/>
      <c r="M171" s="161" t="s">
        <v>1</v>
      </c>
      <c r="N171" s="162" t="s">
        <v>36</v>
      </c>
      <c r="O171" s="143">
        <v>0</v>
      </c>
      <c r="P171" s="143">
        <f>O171*H171</f>
        <v>0</v>
      </c>
      <c r="Q171" s="143">
        <v>0</v>
      </c>
      <c r="R171" s="143">
        <f>Q171*H171</f>
        <v>0</v>
      </c>
      <c r="S171" s="143">
        <v>0</v>
      </c>
      <c r="T171" s="144">
        <f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5" t="s">
        <v>186</v>
      </c>
      <c r="AT171" s="145" t="s">
        <v>191</v>
      </c>
      <c r="AU171" s="145" t="s">
        <v>78</v>
      </c>
      <c r="AY171" s="17" t="s">
        <v>147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17" t="s">
        <v>78</v>
      </c>
      <c r="BK171" s="146">
        <f>ROUND(I171*H171,2)</f>
        <v>0</v>
      </c>
      <c r="BL171" s="17" t="s">
        <v>153</v>
      </c>
      <c r="BM171" s="145" t="s">
        <v>451</v>
      </c>
    </row>
    <row r="172" spans="1:47" s="2" customFormat="1" ht="19.5">
      <c r="A172" s="26"/>
      <c r="B172" s="27"/>
      <c r="C172" s="26"/>
      <c r="D172" s="148" t="s">
        <v>1268</v>
      </c>
      <c r="E172" s="26"/>
      <c r="F172" s="182" t="s">
        <v>1341</v>
      </c>
      <c r="G172" s="26"/>
      <c r="H172" s="197"/>
      <c r="I172" s="26"/>
      <c r="J172" s="26"/>
      <c r="K172" s="26"/>
      <c r="L172" s="27"/>
      <c r="M172" s="183"/>
      <c r="N172" s="184"/>
      <c r="O172" s="46"/>
      <c r="P172" s="46"/>
      <c r="Q172" s="46"/>
      <c r="R172" s="46"/>
      <c r="S172" s="46"/>
      <c r="T172" s="47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T172" s="17" t="s">
        <v>1268</v>
      </c>
      <c r="AU172" s="17" t="s">
        <v>78</v>
      </c>
    </row>
    <row r="173" spans="1:65" s="2" customFormat="1" ht="14.45" customHeight="1">
      <c r="A173" s="26"/>
      <c r="B173" s="134"/>
      <c r="C173" s="135" t="s">
        <v>297</v>
      </c>
      <c r="D173" s="135" t="s">
        <v>149</v>
      </c>
      <c r="E173" s="136" t="s">
        <v>1342</v>
      </c>
      <c r="F173" s="137" t="s">
        <v>1343</v>
      </c>
      <c r="G173" s="138" t="s">
        <v>1272</v>
      </c>
      <c r="H173" s="189">
        <v>2</v>
      </c>
      <c r="I173" s="139">
        <v>0</v>
      </c>
      <c r="J173" s="139">
        <f>ROUND(I173*H173,2)</f>
        <v>0</v>
      </c>
      <c r="K173" s="140"/>
      <c r="L173" s="27"/>
      <c r="M173" s="141" t="s">
        <v>1</v>
      </c>
      <c r="N173" s="142" t="s">
        <v>36</v>
      </c>
      <c r="O173" s="143">
        <v>0</v>
      </c>
      <c r="P173" s="143">
        <f>O173*H173</f>
        <v>0</v>
      </c>
      <c r="Q173" s="143">
        <v>0</v>
      </c>
      <c r="R173" s="143">
        <f>Q173*H173</f>
        <v>0</v>
      </c>
      <c r="S173" s="143">
        <v>0</v>
      </c>
      <c r="T173" s="144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45" t="s">
        <v>153</v>
      </c>
      <c r="AT173" s="145" t="s">
        <v>149</v>
      </c>
      <c r="AU173" s="145" t="s">
        <v>78</v>
      </c>
      <c r="AY173" s="17" t="s">
        <v>147</v>
      </c>
      <c r="BE173" s="146">
        <f>IF(N173="základní",J173,0)</f>
        <v>0</v>
      </c>
      <c r="BF173" s="146">
        <f>IF(N173="snížená",J173,0)</f>
        <v>0</v>
      </c>
      <c r="BG173" s="146">
        <f>IF(N173="zákl. přenesená",J173,0)</f>
        <v>0</v>
      </c>
      <c r="BH173" s="146">
        <f>IF(N173="sníž. přenesená",J173,0)</f>
        <v>0</v>
      </c>
      <c r="BI173" s="146">
        <f>IF(N173="nulová",J173,0)</f>
        <v>0</v>
      </c>
      <c r="BJ173" s="17" t="s">
        <v>78</v>
      </c>
      <c r="BK173" s="146">
        <f>ROUND(I173*H173,2)</f>
        <v>0</v>
      </c>
      <c r="BL173" s="17" t="s">
        <v>153</v>
      </c>
      <c r="BM173" s="145" t="s">
        <v>459</v>
      </c>
    </row>
    <row r="174" spans="1:65" s="2" customFormat="1" ht="24.2" customHeight="1">
      <c r="A174" s="26"/>
      <c r="B174" s="134"/>
      <c r="C174" s="135" t="s">
        <v>302</v>
      </c>
      <c r="D174" s="135" t="s">
        <v>149</v>
      </c>
      <c r="E174" s="136" t="s">
        <v>1344</v>
      </c>
      <c r="F174" s="137" t="s">
        <v>1345</v>
      </c>
      <c r="G174" s="138" t="s">
        <v>1346</v>
      </c>
      <c r="H174" s="189">
        <v>1</v>
      </c>
      <c r="I174" s="139">
        <v>0</v>
      </c>
      <c r="J174" s="139">
        <f>ROUND(I174*H174,2)</f>
        <v>0</v>
      </c>
      <c r="K174" s="140"/>
      <c r="L174" s="27"/>
      <c r="M174" s="141" t="s">
        <v>1</v>
      </c>
      <c r="N174" s="142" t="s">
        <v>36</v>
      </c>
      <c r="O174" s="143">
        <v>0</v>
      </c>
      <c r="P174" s="143">
        <f>O174*H174</f>
        <v>0</v>
      </c>
      <c r="Q174" s="143">
        <v>0</v>
      </c>
      <c r="R174" s="143">
        <f>Q174*H174</f>
        <v>0</v>
      </c>
      <c r="S174" s="143">
        <v>0</v>
      </c>
      <c r="T174" s="144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5" t="s">
        <v>153</v>
      </c>
      <c r="AT174" s="145" t="s">
        <v>149</v>
      </c>
      <c r="AU174" s="145" t="s">
        <v>78</v>
      </c>
      <c r="AY174" s="17" t="s">
        <v>147</v>
      </c>
      <c r="BE174" s="146">
        <f>IF(N174="základní",J174,0)</f>
        <v>0</v>
      </c>
      <c r="BF174" s="146">
        <f>IF(N174="snížená",J174,0)</f>
        <v>0</v>
      </c>
      <c r="BG174" s="146">
        <f>IF(N174="zákl. přenesená",J174,0)</f>
        <v>0</v>
      </c>
      <c r="BH174" s="146">
        <f>IF(N174="sníž. přenesená",J174,0)</f>
        <v>0</v>
      </c>
      <c r="BI174" s="146">
        <f>IF(N174="nulová",J174,0)</f>
        <v>0</v>
      </c>
      <c r="BJ174" s="17" t="s">
        <v>78</v>
      </c>
      <c r="BK174" s="146">
        <f>ROUND(I174*H174,2)</f>
        <v>0</v>
      </c>
      <c r="BL174" s="17" t="s">
        <v>153</v>
      </c>
      <c r="BM174" s="145" t="s">
        <v>467</v>
      </c>
    </row>
    <row r="175" spans="1:65" s="2" customFormat="1" ht="37.9" customHeight="1">
      <c r="A175" s="26"/>
      <c r="B175" s="134"/>
      <c r="C175" s="154" t="s">
        <v>307</v>
      </c>
      <c r="D175" s="154" t="s">
        <v>191</v>
      </c>
      <c r="E175" s="155" t="s">
        <v>1347</v>
      </c>
      <c r="F175" s="156" t="s">
        <v>1348</v>
      </c>
      <c r="G175" s="157" t="s">
        <v>1272</v>
      </c>
      <c r="H175" s="192">
        <v>4</v>
      </c>
      <c r="I175" s="158">
        <v>0</v>
      </c>
      <c r="J175" s="158">
        <f>ROUND(I175*H175,2)</f>
        <v>0</v>
      </c>
      <c r="K175" s="159"/>
      <c r="L175" s="160"/>
      <c r="M175" s="161" t="s">
        <v>1</v>
      </c>
      <c r="N175" s="162" t="s">
        <v>36</v>
      </c>
      <c r="O175" s="143">
        <v>0</v>
      </c>
      <c r="P175" s="143">
        <f>O175*H175</f>
        <v>0</v>
      </c>
      <c r="Q175" s="143">
        <v>0</v>
      </c>
      <c r="R175" s="143">
        <f>Q175*H175</f>
        <v>0</v>
      </c>
      <c r="S175" s="143">
        <v>0</v>
      </c>
      <c r="T175" s="144">
        <f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5" t="s">
        <v>186</v>
      </c>
      <c r="AT175" s="145" t="s">
        <v>191</v>
      </c>
      <c r="AU175" s="145" t="s">
        <v>78</v>
      </c>
      <c r="AY175" s="17" t="s">
        <v>147</v>
      </c>
      <c r="BE175" s="146">
        <f>IF(N175="základní",J175,0)</f>
        <v>0</v>
      </c>
      <c r="BF175" s="146">
        <f>IF(N175="snížená",J175,0)</f>
        <v>0</v>
      </c>
      <c r="BG175" s="146">
        <f>IF(N175="zákl. přenesená",J175,0)</f>
        <v>0</v>
      </c>
      <c r="BH175" s="146">
        <f>IF(N175="sníž. přenesená",J175,0)</f>
        <v>0</v>
      </c>
      <c r="BI175" s="146">
        <f>IF(N175="nulová",J175,0)</f>
        <v>0</v>
      </c>
      <c r="BJ175" s="17" t="s">
        <v>78</v>
      </c>
      <c r="BK175" s="146">
        <f>ROUND(I175*H175,2)</f>
        <v>0</v>
      </c>
      <c r="BL175" s="17" t="s">
        <v>153</v>
      </c>
      <c r="BM175" s="145" t="s">
        <v>477</v>
      </c>
    </row>
    <row r="176" spans="1:47" s="2" customFormat="1" ht="19.5">
      <c r="A176" s="26"/>
      <c r="B176" s="27"/>
      <c r="C176" s="26"/>
      <c r="D176" s="148" t="s">
        <v>1268</v>
      </c>
      <c r="E176" s="26"/>
      <c r="F176" s="182" t="s">
        <v>1349</v>
      </c>
      <c r="G176" s="26"/>
      <c r="H176" s="197"/>
      <c r="I176" s="26"/>
      <c r="J176" s="26"/>
      <c r="K176" s="26"/>
      <c r="L176" s="27"/>
      <c r="M176" s="183"/>
      <c r="N176" s="184"/>
      <c r="O176" s="46"/>
      <c r="P176" s="46"/>
      <c r="Q176" s="46"/>
      <c r="R176" s="46"/>
      <c r="S176" s="46"/>
      <c r="T176" s="47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T176" s="17" t="s">
        <v>1268</v>
      </c>
      <c r="AU176" s="17" t="s">
        <v>78</v>
      </c>
    </row>
    <row r="177" spans="1:65" s="2" customFormat="1" ht="14.45" customHeight="1">
      <c r="A177" s="26"/>
      <c r="B177" s="134"/>
      <c r="C177" s="135" t="s">
        <v>311</v>
      </c>
      <c r="D177" s="135" t="s">
        <v>149</v>
      </c>
      <c r="E177" s="136" t="s">
        <v>1350</v>
      </c>
      <c r="F177" s="137" t="s">
        <v>1351</v>
      </c>
      <c r="G177" s="138" t="s">
        <v>1272</v>
      </c>
      <c r="H177" s="189">
        <v>4</v>
      </c>
      <c r="I177" s="139">
        <v>0</v>
      </c>
      <c r="J177" s="139">
        <f>ROUND(I177*H177,2)</f>
        <v>0</v>
      </c>
      <c r="K177" s="140"/>
      <c r="L177" s="27"/>
      <c r="M177" s="141" t="s">
        <v>1</v>
      </c>
      <c r="N177" s="142" t="s">
        <v>36</v>
      </c>
      <c r="O177" s="143">
        <v>0</v>
      </c>
      <c r="P177" s="143">
        <f>O177*H177</f>
        <v>0</v>
      </c>
      <c r="Q177" s="143">
        <v>0</v>
      </c>
      <c r="R177" s="143">
        <f>Q177*H177</f>
        <v>0</v>
      </c>
      <c r="S177" s="143">
        <v>0</v>
      </c>
      <c r="T177" s="144">
        <f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45" t="s">
        <v>153</v>
      </c>
      <c r="AT177" s="145" t="s">
        <v>149</v>
      </c>
      <c r="AU177" s="145" t="s">
        <v>78</v>
      </c>
      <c r="AY177" s="17" t="s">
        <v>147</v>
      </c>
      <c r="BE177" s="146">
        <f>IF(N177="základní",J177,0)</f>
        <v>0</v>
      </c>
      <c r="BF177" s="146">
        <f>IF(N177="snížená",J177,0)</f>
        <v>0</v>
      </c>
      <c r="BG177" s="146">
        <f>IF(N177="zákl. přenesená",J177,0)</f>
        <v>0</v>
      </c>
      <c r="BH177" s="146">
        <f>IF(N177="sníž. přenesená",J177,0)</f>
        <v>0</v>
      </c>
      <c r="BI177" s="146">
        <f>IF(N177="nulová",J177,0)</f>
        <v>0</v>
      </c>
      <c r="BJ177" s="17" t="s">
        <v>78</v>
      </c>
      <c r="BK177" s="146">
        <f>ROUND(I177*H177,2)</f>
        <v>0</v>
      </c>
      <c r="BL177" s="17" t="s">
        <v>153</v>
      </c>
      <c r="BM177" s="145" t="s">
        <v>485</v>
      </c>
    </row>
    <row r="178" spans="1:65" s="2" customFormat="1" ht="49.15" customHeight="1">
      <c r="A178" s="26"/>
      <c r="B178" s="134"/>
      <c r="C178" s="154" t="s">
        <v>318</v>
      </c>
      <c r="D178" s="154" t="s">
        <v>191</v>
      </c>
      <c r="E178" s="155" t="s">
        <v>1352</v>
      </c>
      <c r="F178" s="156" t="s">
        <v>1353</v>
      </c>
      <c r="G178" s="157" t="s">
        <v>1272</v>
      </c>
      <c r="H178" s="192">
        <v>1</v>
      </c>
      <c r="I178" s="158">
        <v>0</v>
      </c>
      <c r="J178" s="158">
        <f>ROUND(I178*H178,2)</f>
        <v>0</v>
      </c>
      <c r="K178" s="159"/>
      <c r="L178" s="160"/>
      <c r="M178" s="161" t="s">
        <v>1</v>
      </c>
      <c r="N178" s="162" t="s">
        <v>36</v>
      </c>
      <c r="O178" s="143">
        <v>0</v>
      </c>
      <c r="P178" s="143">
        <f>O178*H178</f>
        <v>0</v>
      </c>
      <c r="Q178" s="143">
        <v>0</v>
      </c>
      <c r="R178" s="143">
        <f>Q178*H178</f>
        <v>0</v>
      </c>
      <c r="S178" s="143">
        <v>0</v>
      </c>
      <c r="T178" s="144">
        <f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45" t="s">
        <v>186</v>
      </c>
      <c r="AT178" s="145" t="s">
        <v>191</v>
      </c>
      <c r="AU178" s="145" t="s">
        <v>78</v>
      </c>
      <c r="AY178" s="17" t="s">
        <v>147</v>
      </c>
      <c r="BE178" s="146">
        <f>IF(N178="základní",J178,0)</f>
        <v>0</v>
      </c>
      <c r="BF178" s="146">
        <f>IF(N178="snížená",J178,0)</f>
        <v>0</v>
      </c>
      <c r="BG178" s="146">
        <f>IF(N178="zákl. přenesená",J178,0)</f>
        <v>0</v>
      </c>
      <c r="BH178" s="146">
        <f>IF(N178="sníž. přenesená",J178,0)</f>
        <v>0</v>
      </c>
      <c r="BI178" s="146">
        <f>IF(N178="nulová",J178,0)</f>
        <v>0</v>
      </c>
      <c r="BJ178" s="17" t="s">
        <v>78</v>
      </c>
      <c r="BK178" s="146">
        <f>ROUND(I178*H178,2)</f>
        <v>0</v>
      </c>
      <c r="BL178" s="17" t="s">
        <v>153</v>
      </c>
      <c r="BM178" s="145" t="s">
        <v>493</v>
      </c>
    </row>
    <row r="179" spans="1:47" s="2" customFormat="1" ht="19.5">
      <c r="A179" s="26"/>
      <c r="B179" s="27"/>
      <c r="C179" s="26"/>
      <c r="D179" s="148" t="s">
        <v>1268</v>
      </c>
      <c r="E179" s="26"/>
      <c r="F179" s="182" t="s">
        <v>1354</v>
      </c>
      <c r="G179" s="26"/>
      <c r="H179" s="197"/>
      <c r="I179" s="26"/>
      <c r="J179" s="26"/>
      <c r="K179" s="26"/>
      <c r="L179" s="27"/>
      <c r="M179" s="183"/>
      <c r="N179" s="184"/>
      <c r="O179" s="46"/>
      <c r="P179" s="46"/>
      <c r="Q179" s="46"/>
      <c r="R179" s="46"/>
      <c r="S179" s="46"/>
      <c r="T179" s="47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T179" s="17" t="s">
        <v>1268</v>
      </c>
      <c r="AU179" s="17" t="s">
        <v>78</v>
      </c>
    </row>
    <row r="180" spans="1:65" s="2" customFormat="1" ht="14.45" customHeight="1">
      <c r="A180" s="26"/>
      <c r="B180" s="134"/>
      <c r="C180" s="135" t="s">
        <v>323</v>
      </c>
      <c r="D180" s="135" t="s">
        <v>149</v>
      </c>
      <c r="E180" s="136" t="s">
        <v>1355</v>
      </c>
      <c r="F180" s="137" t="s">
        <v>1356</v>
      </c>
      <c r="G180" s="138" t="s">
        <v>1272</v>
      </c>
      <c r="H180" s="189">
        <v>1</v>
      </c>
      <c r="I180" s="139">
        <v>0</v>
      </c>
      <c r="J180" s="139">
        <f>ROUND(I180*H180,2)</f>
        <v>0</v>
      </c>
      <c r="K180" s="140"/>
      <c r="L180" s="27"/>
      <c r="M180" s="141" t="s">
        <v>1</v>
      </c>
      <c r="N180" s="142" t="s">
        <v>36</v>
      </c>
      <c r="O180" s="143">
        <v>0</v>
      </c>
      <c r="P180" s="143">
        <f>O180*H180</f>
        <v>0</v>
      </c>
      <c r="Q180" s="143">
        <v>0</v>
      </c>
      <c r="R180" s="143">
        <f>Q180*H180</f>
        <v>0</v>
      </c>
      <c r="S180" s="143">
        <v>0</v>
      </c>
      <c r="T180" s="144">
        <f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45" t="s">
        <v>153</v>
      </c>
      <c r="AT180" s="145" t="s">
        <v>149</v>
      </c>
      <c r="AU180" s="145" t="s">
        <v>78</v>
      </c>
      <c r="AY180" s="17" t="s">
        <v>147</v>
      </c>
      <c r="BE180" s="146">
        <f>IF(N180="základní",J180,0)</f>
        <v>0</v>
      </c>
      <c r="BF180" s="146">
        <f>IF(N180="snížená",J180,0)</f>
        <v>0</v>
      </c>
      <c r="BG180" s="146">
        <f>IF(N180="zákl. přenesená",J180,0)</f>
        <v>0</v>
      </c>
      <c r="BH180" s="146">
        <f>IF(N180="sníž. přenesená",J180,0)</f>
        <v>0</v>
      </c>
      <c r="BI180" s="146">
        <f>IF(N180="nulová",J180,0)</f>
        <v>0</v>
      </c>
      <c r="BJ180" s="17" t="s">
        <v>78</v>
      </c>
      <c r="BK180" s="146">
        <f>ROUND(I180*H180,2)</f>
        <v>0</v>
      </c>
      <c r="BL180" s="17" t="s">
        <v>153</v>
      </c>
      <c r="BM180" s="145" t="s">
        <v>501</v>
      </c>
    </row>
    <row r="181" spans="1:65" s="2" customFormat="1" ht="24.2" customHeight="1">
      <c r="A181" s="26"/>
      <c r="B181" s="134"/>
      <c r="C181" s="154" t="s">
        <v>329</v>
      </c>
      <c r="D181" s="154" t="s">
        <v>191</v>
      </c>
      <c r="E181" s="155" t="s">
        <v>1357</v>
      </c>
      <c r="F181" s="156" t="s">
        <v>1358</v>
      </c>
      <c r="G181" s="157" t="s">
        <v>1272</v>
      </c>
      <c r="H181" s="192">
        <v>1</v>
      </c>
      <c r="I181" s="158">
        <v>0</v>
      </c>
      <c r="J181" s="158">
        <f>ROUND(I181*H181,2)</f>
        <v>0</v>
      </c>
      <c r="K181" s="159"/>
      <c r="L181" s="160"/>
      <c r="M181" s="161" t="s">
        <v>1</v>
      </c>
      <c r="N181" s="162" t="s">
        <v>36</v>
      </c>
      <c r="O181" s="143">
        <v>0</v>
      </c>
      <c r="P181" s="143">
        <f>O181*H181</f>
        <v>0</v>
      </c>
      <c r="Q181" s="143">
        <v>0</v>
      </c>
      <c r="R181" s="143">
        <f>Q181*H181</f>
        <v>0</v>
      </c>
      <c r="S181" s="143">
        <v>0</v>
      </c>
      <c r="T181" s="144">
        <f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45" t="s">
        <v>186</v>
      </c>
      <c r="AT181" s="145" t="s">
        <v>191</v>
      </c>
      <c r="AU181" s="145" t="s">
        <v>78</v>
      </c>
      <c r="AY181" s="17" t="s">
        <v>147</v>
      </c>
      <c r="BE181" s="146">
        <f>IF(N181="základní",J181,0)</f>
        <v>0</v>
      </c>
      <c r="BF181" s="146">
        <f>IF(N181="snížená",J181,0)</f>
        <v>0</v>
      </c>
      <c r="BG181" s="146">
        <f>IF(N181="zákl. přenesená",J181,0)</f>
        <v>0</v>
      </c>
      <c r="BH181" s="146">
        <f>IF(N181="sníž. přenesená",J181,0)</f>
        <v>0</v>
      </c>
      <c r="BI181" s="146">
        <f>IF(N181="nulová",J181,0)</f>
        <v>0</v>
      </c>
      <c r="BJ181" s="17" t="s">
        <v>78</v>
      </c>
      <c r="BK181" s="146">
        <f>ROUND(I181*H181,2)</f>
        <v>0</v>
      </c>
      <c r="BL181" s="17" t="s">
        <v>153</v>
      </c>
      <c r="BM181" s="145" t="s">
        <v>513</v>
      </c>
    </row>
    <row r="182" spans="1:47" s="2" customFormat="1" ht="19.5">
      <c r="A182" s="26"/>
      <c r="B182" s="27"/>
      <c r="C182" s="26"/>
      <c r="D182" s="148" t="s">
        <v>1268</v>
      </c>
      <c r="E182" s="26"/>
      <c r="F182" s="182" t="s">
        <v>1359</v>
      </c>
      <c r="G182" s="26"/>
      <c r="H182" s="197"/>
      <c r="I182" s="26"/>
      <c r="J182" s="26"/>
      <c r="K182" s="26"/>
      <c r="L182" s="27"/>
      <c r="M182" s="183"/>
      <c r="N182" s="184"/>
      <c r="O182" s="46"/>
      <c r="P182" s="46"/>
      <c r="Q182" s="46"/>
      <c r="R182" s="46"/>
      <c r="S182" s="46"/>
      <c r="T182" s="47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T182" s="17" t="s">
        <v>1268</v>
      </c>
      <c r="AU182" s="17" t="s">
        <v>78</v>
      </c>
    </row>
    <row r="183" spans="1:65" s="2" customFormat="1" ht="24.2" customHeight="1">
      <c r="A183" s="26"/>
      <c r="B183" s="134"/>
      <c r="C183" s="135" t="s">
        <v>335</v>
      </c>
      <c r="D183" s="135" t="s">
        <v>149</v>
      </c>
      <c r="E183" s="136" t="s">
        <v>1360</v>
      </c>
      <c r="F183" s="137" t="s">
        <v>1361</v>
      </c>
      <c r="G183" s="138" t="s">
        <v>1272</v>
      </c>
      <c r="H183" s="189">
        <v>1</v>
      </c>
      <c r="I183" s="139">
        <v>0</v>
      </c>
      <c r="J183" s="139">
        <f>ROUND(I183*H183,2)</f>
        <v>0</v>
      </c>
      <c r="K183" s="140"/>
      <c r="L183" s="27"/>
      <c r="M183" s="141" t="s">
        <v>1</v>
      </c>
      <c r="N183" s="142" t="s">
        <v>36</v>
      </c>
      <c r="O183" s="143">
        <v>0</v>
      </c>
      <c r="P183" s="143">
        <f>O183*H183</f>
        <v>0</v>
      </c>
      <c r="Q183" s="143">
        <v>0</v>
      </c>
      <c r="R183" s="143">
        <f>Q183*H183</f>
        <v>0</v>
      </c>
      <c r="S183" s="143">
        <v>0</v>
      </c>
      <c r="T183" s="144">
        <f>S183*H183</f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45" t="s">
        <v>153</v>
      </c>
      <c r="AT183" s="145" t="s">
        <v>149</v>
      </c>
      <c r="AU183" s="145" t="s">
        <v>78</v>
      </c>
      <c r="AY183" s="17" t="s">
        <v>147</v>
      </c>
      <c r="BE183" s="146">
        <f>IF(N183="základní",J183,0)</f>
        <v>0</v>
      </c>
      <c r="BF183" s="146">
        <f>IF(N183="snížená",J183,0)</f>
        <v>0</v>
      </c>
      <c r="BG183" s="146">
        <f>IF(N183="zákl. přenesená",J183,0)</f>
        <v>0</v>
      </c>
      <c r="BH183" s="146">
        <f>IF(N183="sníž. přenesená",J183,0)</f>
        <v>0</v>
      </c>
      <c r="BI183" s="146">
        <f>IF(N183="nulová",J183,0)</f>
        <v>0</v>
      </c>
      <c r="BJ183" s="17" t="s">
        <v>78</v>
      </c>
      <c r="BK183" s="146">
        <f>ROUND(I183*H183,2)</f>
        <v>0</v>
      </c>
      <c r="BL183" s="17" t="s">
        <v>153</v>
      </c>
      <c r="BM183" s="145" t="s">
        <v>524</v>
      </c>
    </row>
    <row r="184" spans="1:65" s="2" customFormat="1" ht="14.45" customHeight="1">
      <c r="A184" s="26"/>
      <c r="B184" s="134"/>
      <c r="C184" s="154" t="s">
        <v>340</v>
      </c>
      <c r="D184" s="154" t="s">
        <v>191</v>
      </c>
      <c r="E184" s="155" t="s">
        <v>1362</v>
      </c>
      <c r="F184" s="156" t="s">
        <v>1363</v>
      </c>
      <c r="G184" s="157" t="s">
        <v>1272</v>
      </c>
      <c r="H184" s="192">
        <v>1</v>
      </c>
      <c r="I184" s="158">
        <v>0</v>
      </c>
      <c r="J184" s="158">
        <f>ROUND(I184*H184,2)</f>
        <v>0</v>
      </c>
      <c r="K184" s="159"/>
      <c r="L184" s="160"/>
      <c r="M184" s="161" t="s">
        <v>1</v>
      </c>
      <c r="N184" s="162" t="s">
        <v>36</v>
      </c>
      <c r="O184" s="143">
        <v>0</v>
      </c>
      <c r="P184" s="143">
        <f>O184*H184</f>
        <v>0</v>
      </c>
      <c r="Q184" s="143">
        <v>0</v>
      </c>
      <c r="R184" s="143">
        <f>Q184*H184</f>
        <v>0</v>
      </c>
      <c r="S184" s="143">
        <v>0</v>
      </c>
      <c r="T184" s="144">
        <f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45" t="s">
        <v>186</v>
      </c>
      <c r="AT184" s="145" t="s">
        <v>191</v>
      </c>
      <c r="AU184" s="145" t="s">
        <v>78</v>
      </c>
      <c r="AY184" s="17" t="s">
        <v>147</v>
      </c>
      <c r="BE184" s="146">
        <f>IF(N184="základní",J184,0)</f>
        <v>0</v>
      </c>
      <c r="BF184" s="146">
        <f>IF(N184="snížená",J184,0)</f>
        <v>0</v>
      </c>
      <c r="BG184" s="146">
        <f>IF(N184="zákl. přenesená",J184,0)</f>
        <v>0</v>
      </c>
      <c r="BH184" s="146">
        <f>IF(N184="sníž. přenesená",J184,0)</f>
        <v>0</v>
      </c>
      <c r="BI184" s="146">
        <f>IF(N184="nulová",J184,0)</f>
        <v>0</v>
      </c>
      <c r="BJ184" s="17" t="s">
        <v>78</v>
      </c>
      <c r="BK184" s="146">
        <f>ROUND(I184*H184,2)</f>
        <v>0</v>
      </c>
      <c r="BL184" s="17" t="s">
        <v>153</v>
      </c>
      <c r="BM184" s="145" t="s">
        <v>533</v>
      </c>
    </row>
    <row r="185" spans="1:47" s="2" customFormat="1" ht="19.5">
      <c r="A185" s="26"/>
      <c r="B185" s="27"/>
      <c r="C185" s="26"/>
      <c r="D185" s="148" t="s">
        <v>1268</v>
      </c>
      <c r="E185" s="26"/>
      <c r="F185" s="182" t="s">
        <v>1364</v>
      </c>
      <c r="G185" s="26"/>
      <c r="H185" s="197"/>
      <c r="I185" s="26"/>
      <c r="J185" s="26"/>
      <c r="K185" s="26"/>
      <c r="L185" s="27"/>
      <c r="M185" s="183"/>
      <c r="N185" s="184"/>
      <c r="O185" s="46"/>
      <c r="P185" s="46"/>
      <c r="Q185" s="46"/>
      <c r="R185" s="46"/>
      <c r="S185" s="46"/>
      <c r="T185" s="47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T185" s="17" t="s">
        <v>1268</v>
      </c>
      <c r="AU185" s="17" t="s">
        <v>78</v>
      </c>
    </row>
    <row r="186" spans="1:65" s="2" customFormat="1" ht="24.2" customHeight="1">
      <c r="A186" s="26"/>
      <c r="B186" s="134"/>
      <c r="C186" s="135" t="s">
        <v>345</v>
      </c>
      <c r="D186" s="135" t="s">
        <v>149</v>
      </c>
      <c r="E186" s="136" t="s">
        <v>1365</v>
      </c>
      <c r="F186" s="137" t="s">
        <v>1366</v>
      </c>
      <c r="G186" s="138" t="s">
        <v>379</v>
      </c>
      <c r="H186" s="189">
        <v>0.6</v>
      </c>
      <c r="I186" s="139">
        <v>0</v>
      </c>
      <c r="J186" s="139">
        <f>ROUND(I186*H186,2)</f>
        <v>0</v>
      </c>
      <c r="K186" s="140"/>
      <c r="L186" s="27"/>
      <c r="M186" s="141" t="s">
        <v>1</v>
      </c>
      <c r="N186" s="142" t="s">
        <v>36</v>
      </c>
      <c r="O186" s="143">
        <v>0</v>
      </c>
      <c r="P186" s="143">
        <f>O186*H186</f>
        <v>0</v>
      </c>
      <c r="Q186" s="143">
        <v>0</v>
      </c>
      <c r="R186" s="143">
        <f>Q186*H186</f>
        <v>0</v>
      </c>
      <c r="S186" s="143">
        <v>0</v>
      </c>
      <c r="T186" s="144">
        <f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45" t="s">
        <v>153</v>
      </c>
      <c r="AT186" s="145" t="s">
        <v>149</v>
      </c>
      <c r="AU186" s="145" t="s">
        <v>78</v>
      </c>
      <c r="AY186" s="17" t="s">
        <v>147</v>
      </c>
      <c r="BE186" s="146">
        <f>IF(N186="základní",J186,0)</f>
        <v>0</v>
      </c>
      <c r="BF186" s="146">
        <f>IF(N186="snížená",J186,0)</f>
        <v>0</v>
      </c>
      <c r="BG186" s="146">
        <f>IF(N186="zákl. přenesená",J186,0)</f>
        <v>0</v>
      </c>
      <c r="BH186" s="146">
        <f>IF(N186="sníž. přenesená",J186,0)</f>
        <v>0</v>
      </c>
      <c r="BI186" s="146">
        <f>IF(N186="nulová",J186,0)</f>
        <v>0</v>
      </c>
      <c r="BJ186" s="17" t="s">
        <v>78</v>
      </c>
      <c r="BK186" s="146">
        <f>ROUND(I186*H186,2)</f>
        <v>0</v>
      </c>
      <c r="BL186" s="17" t="s">
        <v>153</v>
      </c>
      <c r="BM186" s="145" t="s">
        <v>544</v>
      </c>
    </row>
    <row r="187" spans="1:65" s="2" customFormat="1" ht="24.2" customHeight="1">
      <c r="A187" s="26"/>
      <c r="B187" s="134"/>
      <c r="C187" s="154" t="s">
        <v>350</v>
      </c>
      <c r="D187" s="154" t="s">
        <v>191</v>
      </c>
      <c r="E187" s="155" t="s">
        <v>1367</v>
      </c>
      <c r="F187" s="156" t="s">
        <v>1368</v>
      </c>
      <c r="G187" s="157" t="s">
        <v>1272</v>
      </c>
      <c r="H187" s="192">
        <v>2</v>
      </c>
      <c r="I187" s="158">
        <v>0</v>
      </c>
      <c r="J187" s="158">
        <f>ROUND(I187*H187,2)</f>
        <v>0</v>
      </c>
      <c r="K187" s="159"/>
      <c r="L187" s="160"/>
      <c r="M187" s="161" t="s">
        <v>1</v>
      </c>
      <c r="N187" s="162" t="s">
        <v>36</v>
      </c>
      <c r="O187" s="143">
        <v>0</v>
      </c>
      <c r="P187" s="143">
        <f>O187*H187</f>
        <v>0</v>
      </c>
      <c r="Q187" s="143">
        <v>0</v>
      </c>
      <c r="R187" s="143">
        <f>Q187*H187</f>
        <v>0</v>
      </c>
      <c r="S187" s="143">
        <v>0</v>
      </c>
      <c r="T187" s="144">
        <f>S187*H187</f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45" t="s">
        <v>186</v>
      </c>
      <c r="AT187" s="145" t="s">
        <v>191</v>
      </c>
      <c r="AU187" s="145" t="s">
        <v>78</v>
      </c>
      <c r="AY187" s="17" t="s">
        <v>147</v>
      </c>
      <c r="BE187" s="146">
        <f>IF(N187="základní",J187,0)</f>
        <v>0</v>
      </c>
      <c r="BF187" s="146">
        <f>IF(N187="snížená",J187,0)</f>
        <v>0</v>
      </c>
      <c r="BG187" s="146">
        <f>IF(N187="zákl. přenesená",J187,0)</f>
        <v>0</v>
      </c>
      <c r="BH187" s="146">
        <f>IF(N187="sníž. přenesená",J187,0)</f>
        <v>0</v>
      </c>
      <c r="BI187" s="146">
        <f>IF(N187="nulová",J187,0)</f>
        <v>0</v>
      </c>
      <c r="BJ187" s="17" t="s">
        <v>78</v>
      </c>
      <c r="BK187" s="146">
        <f>ROUND(I187*H187,2)</f>
        <v>0</v>
      </c>
      <c r="BL187" s="17" t="s">
        <v>153</v>
      </c>
      <c r="BM187" s="145" t="s">
        <v>554</v>
      </c>
    </row>
    <row r="188" spans="1:47" s="2" customFormat="1" ht="19.5">
      <c r="A188" s="26"/>
      <c r="B188" s="27"/>
      <c r="C188" s="26"/>
      <c r="D188" s="148" t="s">
        <v>1268</v>
      </c>
      <c r="E188" s="26"/>
      <c r="F188" s="182" t="s">
        <v>1369</v>
      </c>
      <c r="G188" s="26"/>
      <c r="H188" s="197"/>
      <c r="I188" s="26"/>
      <c r="J188" s="26"/>
      <c r="K188" s="26"/>
      <c r="L188" s="27"/>
      <c r="M188" s="183"/>
      <c r="N188" s="184"/>
      <c r="O188" s="46"/>
      <c r="P188" s="46"/>
      <c r="Q188" s="46"/>
      <c r="R188" s="46"/>
      <c r="S188" s="46"/>
      <c r="T188" s="47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T188" s="17" t="s">
        <v>1268</v>
      </c>
      <c r="AU188" s="17" t="s">
        <v>78</v>
      </c>
    </row>
    <row r="189" spans="1:65" s="2" customFormat="1" ht="14.45" customHeight="1">
      <c r="A189" s="26"/>
      <c r="B189" s="134"/>
      <c r="C189" s="154" t="s">
        <v>355</v>
      </c>
      <c r="D189" s="154" t="s">
        <v>191</v>
      </c>
      <c r="E189" s="155" t="s">
        <v>1370</v>
      </c>
      <c r="F189" s="156" t="s">
        <v>1371</v>
      </c>
      <c r="G189" s="157" t="s">
        <v>1272</v>
      </c>
      <c r="H189" s="192">
        <v>1</v>
      </c>
      <c r="I189" s="158">
        <v>0</v>
      </c>
      <c r="J189" s="158">
        <f>ROUND(I189*H189,2)</f>
        <v>0</v>
      </c>
      <c r="K189" s="159"/>
      <c r="L189" s="160"/>
      <c r="M189" s="161" t="s">
        <v>1</v>
      </c>
      <c r="N189" s="162" t="s">
        <v>36</v>
      </c>
      <c r="O189" s="143">
        <v>0</v>
      </c>
      <c r="P189" s="143">
        <f>O189*H189</f>
        <v>0</v>
      </c>
      <c r="Q189" s="143">
        <v>0</v>
      </c>
      <c r="R189" s="143">
        <f>Q189*H189</f>
        <v>0</v>
      </c>
      <c r="S189" s="143">
        <v>0</v>
      </c>
      <c r="T189" s="144">
        <f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45" t="s">
        <v>186</v>
      </c>
      <c r="AT189" s="145" t="s">
        <v>191</v>
      </c>
      <c r="AU189" s="145" t="s">
        <v>78</v>
      </c>
      <c r="AY189" s="17" t="s">
        <v>147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17" t="s">
        <v>78</v>
      </c>
      <c r="BK189" s="146">
        <f>ROUND(I189*H189,2)</f>
        <v>0</v>
      </c>
      <c r="BL189" s="17" t="s">
        <v>153</v>
      </c>
      <c r="BM189" s="145" t="s">
        <v>565</v>
      </c>
    </row>
    <row r="190" spans="1:47" s="2" customFormat="1" ht="19.5">
      <c r="A190" s="26"/>
      <c r="B190" s="27"/>
      <c r="C190" s="26"/>
      <c r="D190" s="148" t="s">
        <v>1268</v>
      </c>
      <c r="E190" s="26"/>
      <c r="F190" s="182" t="s">
        <v>1372</v>
      </c>
      <c r="G190" s="26"/>
      <c r="H190" s="197"/>
      <c r="I190" s="26"/>
      <c r="J190" s="26"/>
      <c r="K190" s="26"/>
      <c r="L190" s="27"/>
      <c r="M190" s="183"/>
      <c r="N190" s="184"/>
      <c r="O190" s="46"/>
      <c r="P190" s="46"/>
      <c r="Q190" s="46"/>
      <c r="R190" s="46"/>
      <c r="S190" s="46"/>
      <c r="T190" s="47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T190" s="17" t="s">
        <v>1268</v>
      </c>
      <c r="AU190" s="17" t="s">
        <v>78</v>
      </c>
    </row>
    <row r="191" spans="1:65" s="2" customFormat="1" ht="14.45" customHeight="1">
      <c r="A191" s="26"/>
      <c r="B191" s="134"/>
      <c r="C191" s="154" t="s">
        <v>360</v>
      </c>
      <c r="D191" s="154" t="s">
        <v>191</v>
      </c>
      <c r="E191" s="155" t="s">
        <v>1373</v>
      </c>
      <c r="F191" s="156" t="s">
        <v>1374</v>
      </c>
      <c r="G191" s="157" t="s">
        <v>1272</v>
      </c>
      <c r="H191" s="192">
        <v>4</v>
      </c>
      <c r="I191" s="158">
        <v>0</v>
      </c>
      <c r="J191" s="158">
        <f>ROUND(I191*H191,2)</f>
        <v>0</v>
      </c>
      <c r="K191" s="159"/>
      <c r="L191" s="160"/>
      <c r="M191" s="161" t="s">
        <v>1</v>
      </c>
      <c r="N191" s="162" t="s">
        <v>36</v>
      </c>
      <c r="O191" s="143">
        <v>0</v>
      </c>
      <c r="P191" s="143">
        <f>O191*H191</f>
        <v>0</v>
      </c>
      <c r="Q191" s="143">
        <v>0</v>
      </c>
      <c r="R191" s="143">
        <f>Q191*H191</f>
        <v>0</v>
      </c>
      <c r="S191" s="143">
        <v>0</v>
      </c>
      <c r="T191" s="144">
        <f>S191*H191</f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45" t="s">
        <v>186</v>
      </c>
      <c r="AT191" s="145" t="s">
        <v>191</v>
      </c>
      <c r="AU191" s="145" t="s">
        <v>78</v>
      </c>
      <c r="AY191" s="17" t="s">
        <v>147</v>
      </c>
      <c r="BE191" s="146">
        <f>IF(N191="základní",J191,0)</f>
        <v>0</v>
      </c>
      <c r="BF191" s="146">
        <f>IF(N191="snížená",J191,0)</f>
        <v>0</v>
      </c>
      <c r="BG191" s="146">
        <f>IF(N191="zákl. přenesená",J191,0)</f>
        <v>0</v>
      </c>
      <c r="BH191" s="146">
        <f>IF(N191="sníž. přenesená",J191,0)</f>
        <v>0</v>
      </c>
      <c r="BI191" s="146">
        <f>IF(N191="nulová",J191,0)</f>
        <v>0</v>
      </c>
      <c r="BJ191" s="17" t="s">
        <v>78</v>
      </c>
      <c r="BK191" s="146">
        <f>ROUND(I191*H191,2)</f>
        <v>0</v>
      </c>
      <c r="BL191" s="17" t="s">
        <v>153</v>
      </c>
      <c r="BM191" s="145" t="s">
        <v>574</v>
      </c>
    </row>
    <row r="192" spans="1:47" s="2" customFormat="1" ht="19.5">
      <c r="A192" s="26"/>
      <c r="B192" s="27"/>
      <c r="C192" s="26"/>
      <c r="D192" s="148" t="s">
        <v>1268</v>
      </c>
      <c r="E192" s="26"/>
      <c r="F192" s="182" t="s">
        <v>1375</v>
      </c>
      <c r="G192" s="26"/>
      <c r="H192" s="197"/>
      <c r="I192" s="26"/>
      <c r="J192" s="26"/>
      <c r="K192" s="26"/>
      <c r="L192" s="27"/>
      <c r="M192" s="183"/>
      <c r="N192" s="184"/>
      <c r="O192" s="46"/>
      <c r="P192" s="46"/>
      <c r="Q192" s="46"/>
      <c r="R192" s="46"/>
      <c r="S192" s="46"/>
      <c r="T192" s="47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T192" s="17" t="s">
        <v>1268</v>
      </c>
      <c r="AU192" s="17" t="s">
        <v>78</v>
      </c>
    </row>
    <row r="193" spans="1:65" s="2" customFormat="1" ht="24.2" customHeight="1">
      <c r="A193" s="26"/>
      <c r="B193" s="134"/>
      <c r="C193" s="135" t="s">
        <v>365</v>
      </c>
      <c r="D193" s="135" t="s">
        <v>149</v>
      </c>
      <c r="E193" s="136" t="s">
        <v>1376</v>
      </c>
      <c r="F193" s="137" t="s">
        <v>1377</v>
      </c>
      <c r="G193" s="138" t="s">
        <v>379</v>
      </c>
      <c r="H193" s="189">
        <v>4</v>
      </c>
      <c r="I193" s="139">
        <v>0</v>
      </c>
      <c r="J193" s="139">
        <f>ROUND(I193*H193,2)</f>
        <v>0</v>
      </c>
      <c r="K193" s="140"/>
      <c r="L193" s="27"/>
      <c r="M193" s="141" t="s">
        <v>1</v>
      </c>
      <c r="N193" s="142" t="s">
        <v>36</v>
      </c>
      <c r="O193" s="143">
        <v>0</v>
      </c>
      <c r="P193" s="143">
        <f>O193*H193</f>
        <v>0</v>
      </c>
      <c r="Q193" s="143">
        <v>0</v>
      </c>
      <c r="R193" s="143">
        <f>Q193*H193</f>
        <v>0</v>
      </c>
      <c r="S193" s="143">
        <v>0</v>
      </c>
      <c r="T193" s="144">
        <f>S193*H193</f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45" t="s">
        <v>153</v>
      </c>
      <c r="AT193" s="145" t="s">
        <v>149</v>
      </c>
      <c r="AU193" s="145" t="s">
        <v>78</v>
      </c>
      <c r="AY193" s="17" t="s">
        <v>147</v>
      </c>
      <c r="BE193" s="146">
        <f>IF(N193="základní",J193,0)</f>
        <v>0</v>
      </c>
      <c r="BF193" s="146">
        <f>IF(N193="snížená",J193,0)</f>
        <v>0</v>
      </c>
      <c r="BG193" s="146">
        <f>IF(N193="zákl. přenesená",J193,0)</f>
        <v>0</v>
      </c>
      <c r="BH193" s="146">
        <f>IF(N193="sníž. přenesená",J193,0)</f>
        <v>0</v>
      </c>
      <c r="BI193" s="146">
        <f>IF(N193="nulová",J193,0)</f>
        <v>0</v>
      </c>
      <c r="BJ193" s="17" t="s">
        <v>78</v>
      </c>
      <c r="BK193" s="146">
        <f>ROUND(I193*H193,2)</f>
        <v>0</v>
      </c>
      <c r="BL193" s="17" t="s">
        <v>153</v>
      </c>
      <c r="BM193" s="145" t="s">
        <v>584</v>
      </c>
    </row>
    <row r="194" spans="1:65" s="2" customFormat="1" ht="24.2" customHeight="1">
      <c r="A194" s="26"/>
      <c r="B194" s="134"/>
      <c r="C194" s="135" t="s">
        <v>370</v>
      </c>
      <c r="D194" s="135" t="s">
        <v>149</v>
      </c>
      <c r="E194" s="136" t="s">
        <v>1378</v>
      </c>
      <c r="F194" s="137" t="s">
        <v>1379</v>
      </c>
      <c r="G194" s="138" t="s">
        <v>1272</v>
      </c>
      <c r="H194" s="189">
        <v>1</v>
      </c>
      <c r="I194" s="139">
        <v>0</v>
      </c>
      <c r="J194" s="139">
        <f>ROUND(I194*H194,2)</f>
        <v>0</v>
      </c>
      <c r="K194" s="140"/>
      <c r="L194" s="27"/>
      <c r="M194" s="141" t="s">
        <v>1</v>
      </c>
      <c r="N194" s="142" t="s">
        <v>36</v>
      </c>
      <c r="O194" s="143">
        <v>0</v>
      </c>
      <c r="P194" s="143">
        <f>O194*H194</f>
        <v>0</v>
      </c>
      <c r="Q194" s="143">
        <v>0</v>
      </c>
      <c r="R194" s="143">
        <f>Q194*H194</f>
        <v>0</v>
      </c>
      <c r="S194" s="143">
        <v>0</v>
      </c>
      <c r="T194" s="144">
        <f>S194*H194</f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45" t="s">
        <v>153</v>
      </c>
      <c r="AT194" s="145" t="s">
        <v>149</v>
      </c>
      <c r="AU194" s="145" t="s">
        <v>78</v>
      </c>
      <c r="AY194" s="17" t="s">
        <v>147</v>
      </c>
      <c r="BE194" s="146">
        <f>IF(N194="základní",J194,0)</f>
        <v>0</v>
      </c>
      <c r="BF194" s="146">
        <f>IF(N194="snížená",J194,0)</f>
        <v>0</v>
      </c>
      <c r="BG194" s="146">
        <f>IF(N194="zákl. přenesená",J194,0)</f>
        <v>0</v>
      </c>
      <c r="BH194" s="146">
        <f>IF(N194="sníž. přenesená",J194,0)</f>
        <v>0</v>
      </c>
      <c r="BI194" s="146">
        <f>IF(N194="nulová",J194,0)</f>
        <v>0</v>
      </c>
      <c r="BJ194" s="17" t="s">
        <v>78</v>
      </c>
      <c r="BK194" s="146">
        <f>ROUND(I194*H194,2)</f>
        <v>0</v>
      </c>
      <c r="BL194" s="17" t="s">
        <v>153</v>
      </c>
      <c r="BM194" s="145" t="s">
        <v>591</v>
      </c>
    </row>
    <row r="195" spans="1:65" s="2" customFormat="1" ht="24.2" customHeight="1">
      <c r="A195" s="26"/>
      <c r="B195" s="134"/>
      <c r="C195" s="154" t="s">
        <v>376</v>
      </c>
      <c r="D195" s="154" t="s">
        <v>191</v>
      </c>
      <c r="E195" s="155" t="s">
        <v>1380</v>
      </c>
      <c r="F195" s="156" t="s">
        <v>1381</v>
      </c>
      <c r="G195" s="157" t="s">
        <v>1272</v>
      </c>
      <c r="H195" s="192">
        <v>3</v>
      </c>
      <c r="I195" s="158">
        <v>0</v>
      </c>
      <c r="J195" s="158">
        <f>ROUND(I195*H195,2)</f>
        <v>0</v>
      </c>
      <c r="K195" s="159"/>
      <c r="L195" s="160"/>
      <c r="M195" s="161" t="s">
        <v>1</v>
      </c>
      <c r="N195" s="162" t="s">
        <v>36</v>
      </c>
      <c r="O195" s="143">
        <v>0</v>
      </c>
      <c r="P195" s="143">
        <f>O195*H195</f>
        <v>0</v>
      </c>
      <c r="Q195" s="143">
        <v>0</v>
      </c>
      <c r="R195" s="143">
        <f>Q195*H195</f>
        <v>0</v>
      </c>
      <c r="S195" s="143">
        <v>0</v>
      </c>
      <c r="T195" s="144">
        <f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45" t="s">
        <v>186</v>
      </c>
      <c r="AT195" s="145" t="s">
        <v>191</v>
      </c>
      <c r="AU195" s="145" t="s">
        <v>78</v>
      </c>
      <c r="AY195" s="17" t="s">
        <v>147</v>
      </c>
      <c r="BE195" s="146">
        <f>IF(N195="základní",J195,0)</f>
        <v>0</v>
      </c>
      <c r="BF195" s="146">
        <f>IF(N195="snížená",J195,0)</f>
        <v>0</v>
      </c>
      <c r="BG195" s="146">
        <f>IF(N195="zákl. přenesená",J195,0)</f>
        <v>0</v>
      </c>
      <c r="BH195" s="146">
        <f>IF(N195="sníž. přenesená",J195,0)</f>
        <v>0</v>
      </c>
      <c r="BI195" s="146">
        <f>IF(N195="nulová",J195,0)</f>
        <v>0</v>
      </c>
      <c r="BJ195" s="17" t="s">
        <v>78</v>
      </c>
      <c r="BK195" s="146">
        <f>ROUND(I195*H195,2)</f>
        <v>0</v>
      </c>
      <c r="BL195" s="17" t="s">
        <v>153</v>
      </c>
      <c r="BM195" s="145" t="s">
        <v>600</v>
      </c>
    </row>
    <row r="196" spans="1:47" s="2" customFormat="1" ht="19.5">
      <c r="A196" s="26"/>
      <c r="B196" s="27"/>
      <c r="C196" s="26"/>
      <c r="D196" s="148" t="s">
        <v>1268</v>
      </c>
      <c r="E196" s="26"/>
      <c r="F196" s="182" t="s">
        <v>1382</v>
      </c>
      <c r="G196" s="26"/>
      <c r="H196" s="197"/>
      <c r="I196" s="26"/>
      <c r="J196" s="26"/>
      <c r="K196" s="26"/>
      <c r="L196" s="27"/>
      <c r="M196" s="183"/>
      <c r="N196" s="184"/>
      <c r="O196" s="46"/>
      <c r="P196" s="46"/>
      <c r="Q196" s="46"/>
      <c r="R196" s="46"/>
      <c r="S196" s="46"/>
      <c r="T196" s="47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T196" s="17" t="s">
        <v>1268</v>
      </c>
      <c r="AU196" s="17" t="s">
        <v>78</v>
      </c>
    </row>
    <row r="197" spans="1:65" s="2" customFormat="1" ht="14.45" customHeight="1">
      <c r="A197" s="26"/>
      <c r="B197" s="134"/>
      <c r="C197" s="154" t="s">
        <v>381</v>
      </c>
      <c r="D197" s="154" t="s">
        <v>191</v>
      </c>
      <c r="E197" s="155" t="s">
        <v>1383</v>
      </c>
      <c r="F197" s="156" t="s">
        <v>1384</v>
      </c>
      <c r="G197" s="157" t="s">
        <v>1272</v>
      </c>
      <c r="H197" s="192">
        <v>6</v>
      </c>
      <c r="I197" s="158">
        <v>0</v>
      </c>
      <c r="J197" s="158">
        <f>ROUND(I197*H197,2)</f>
        <v>0</v>
      </c>
      <c r="K197" s="159"/>
      <c r="L197" s="160"/>
      <c r="M197" s="161" t="s">
        <v>1</v>
      </c>
      <c r="N197" s="162" t="s">
        <v>36</v>
      </c>
      <c r="O197" s="143">
        <v>0</v>
      </c>
      <c r="P197" s="143">
        <f>O197*H197</f>
        <v>0</v>
      </c>
      <c r="Q197" s="143">
        <v>0</v>
      </c>
      <c r="R197" s="143">
        <f>Q197*H197</f>
        <v>0</v>
      </c>
      <c r="S197" s="143">
        <v>0</v>
      </c>
      <c r="T197" s="144">
        <f>S197*H197</f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45" t="s">
        <v>186</v>
      </c>
      <c r="AT197" s="145" t="s">
        <v>191</v>
      </c>
      <c r="AU197" s="145" t="s">
        <v>78</v>
      </c>
      <c r="AY197" s="17" t="s">
        <v>147</v>
      </c>
      <c r="BE197" s="146">
        <f>IF(N197="základní",J197,0)</f>
        <v>0</v>
      </c>
      <c r="BF197" s="146">
        <f>IF(N197="snížená",J197,0)</f>
        <v>0</v>
      </c>
      <c r="BG197" s="146">
        <f>IF(N197="zákl. přenesená",J197,0)</f>
        <v>0</v>
      </c>
      <c r="BH197" s="146">
        <f>IF(N197="sníž. přenesená",J197,0)</f>
        <v>0</v>
      </c>
      <c r="BI197" s="146">
        <f>IF(N197="nulová",J197,0)</f>
        <v>0</v>
      </c>
      <c r="BJ197" s="17" t="s">
        <v>78</v>
      </c>
      <c r="BK197" s="146">
        <f>ROUND(I197*H197,2)</f>
        <v>0</v>
      </c>
      <c r="BL197" s="17" t="s">
        <v>153</v>
      </c>
      <c r="BM197" s="145" t="s">
        <v>608</v>
      </c>
    </row>
    <row r="198" spans="1:47" s="2" customFormat="1" ht="19.5">
      <c r="A198" s="26"/>
      <c r="B198" s="27"/>
      <c r="C198" s="26"/>
      <c r="D198" s="148" t="s">
        <v>1268</v>
      </c>
      <c r="E198" s="26"/>
      <c r="F198" s="182" t="s">
        <v>1385</v>
      </c>
      <c r="G198" s="26"/>
      <c r="H198" s="197"/>
      <c r="I198" s="26"/>
      <c r="J198" s="26"/>
      <c r="K198" s="26"/>
      <c r="L198" s="27"/>
      <c r="M198" s="183"/>
      <c r="N198" s="184"/>
      <c r="O198" s="46"/>
      <c r="P198" s="46"/>
      <c r="Q198" s="46"/>
      <c r="R198" s="46"/>
      <c r="S198" s="46"/>
      <c r="T198" s="47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T198" s="17" t="s">
        <v>1268</v>
      </c>
      <c r="AU198" s="17" t="s">
        <v>78</v>
      </c>
    </row>
    <row r="199" spans="1:65" s="2" customFormat="1" ht="14.45" customHeight="1">
      <c r="A199" s="26"/>
      <c r="B199" s="134"/>
      <c r="C199" s="154" t="s">
        <v>386</v>
      </c>
      <c r="D199" s="154" t="s">
        <v>191</v>
      </c>
      <c r="E199" s="155" t="s">
        <v>1386</v>
      </c>
      <c r="F199" s="156" t="s">
        <v>1387</v>
      </c>
      <c r="G199" s="157" t="s">
        <v>1272</v>
      </c>
      <c r="H199" s="192">
        <v>2</v>
      </c>
      <c r="I199" s="158">
        <v>0</v>
      </c>
      <c r="J199" s="158">
        <f>ROUND(I199*H199,2)</f>
        <v>0</v>
      </c>
      <c r="K199" s="159"/>
      <c r="L199" s="160"/>
      <c r="M199" s="161" t="s">
        <v>1</v>
      </c>
      <c r="N199" s="162" t="s">
        <v>36</v>
      </c>
      <c r="O199" s="143">
        <v>0</v>
      </c>
      <c r="P199" s="143">
        <f>O199*H199</f>
        <v>0</v>
      </c>
      <c r="Q199" s="143">
        <v>0</v>
      </c>
      <c r="R199" s="143">
        <f>Q199*H199</f>
        <v>0</v>
      </c>
      <c r="S199" s="143">
        <v>0</v>
      </c>
      <c r="T199" s="144">
        <f>S199*H199</f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45" t="s">
        <v>186</v>
      </c>
      <c r="AT199" s="145" t="s">
        <v>191</v>
      </c>
      <c r="AU199" s="145" t="s">
        <v>78</v>
      </c>
      <c r="AY199" s="17" t="s">
        <v>147</v>
      </c>
      <c r="BE199" s="146">
        <f>IF(N199="základní",J199,0)</f>
        <v>0</v>
      </c>
      <c r="BF199" s="146">
        <f>IF(N199="snížená",J199,0)</f>
        <v>0</v>
      </c>
      <c r="BG199" s="146">
        <f>IF(N199="zákl. přenesená",J199,0)</f>
        <v>0</v>
      </c>
      <c r="BH199" s="146">
        <f>IF(N199="sníž. přenesená",J199,0)</f>
        <v>0</v>
      </c>
      <c r="BI199" s="146">
        <f>IF(N199="nulová",J199,0)</f>
        <v>0</v>
      </c>
      <c r="BJ199" s="17" t="s">
        <v>78</v>
      </c>
      <c r="BK199" s="146">
        <f>ROUND(I199*H199,2)</f>
        <v>0</v>
      </c>
      <c r="BL199" s="17" t="s">
        <v>153</v>
      </c>
      <c r="BM199" s="145" t="s">
        <v>616</v>
      </c>
    </row>
    <row r="200" spans="1:47" s="2" customFormat="1" ht="19.5">
      <c r="A200" s="26"/>
      <c r="B200" s="27"/>
      <c r="C200" s="26"/>
      <c r="D200" s="148" t="s">
        <v>1268</v>
      </c>
      <c r="E200" s="26"/>
      <c r="F200" s="182" t="s">
        <v>1388</v>
      </c>
      <c r="G200" s="26"/>
      <c r="H200" s="197"/>
      <c r="I200" s="26"/>
      <c r="J200" s="26"/>
      <c r="K200" s="26"/>
      <c r="L200" s="27"/>
      <c r="M200" s="183"/>
      <c r="N200" s="184"/>
      <c r="O200" s="46"/>
      <c r="P200" s="46"/>
      <c r="Q200" s="46"/>
      <c r="R200" s="46"/>
      <c r="S200" s="46"/>
      <c r="T200" s="47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T200" s="17" t="s">
        <v>1268</v>
      </c>
      <c r="AU200" s="17" t="s">
        <v>78</v>
      </c>
    </row>
    <row r="201" spans="1:65" s="2" customFormat="1" ht="14.45" customHeight="1">
      <c r="A201" s="26"/>
      <c r="B201" s="134"/>
      <c r="C201" s="154" t="s">
        <v>391</v>
      </c>
      <c r="D201" s="154" t="s">
        <v>191</v>
      </c>
      <c r="E201" s="155" t="s">
        <v>1389</v>
      </c>
      <c r="F201" s="156" t="s">
        <v>1390</v>
      </c>
      <c r="G201" s="157" t="s">
        <v>1272</v>
      </c>
      <c r="H201" s="192">
        <v>1</v>
      </c>
      <c r="I201" s="158">
        <v>0</v>
      </c>
      <c r="J201" s="158">
        <f>ROUND(I201*H201,2)</f>
        <v>0</v>
      </c>
      <c r="K201" s="159"/>
      <c r="L201" s="160"/>
      <c r="M201" s="161" t="s">
        <v>1</v>
      </c>
      <c r="N201" s="162" t="s">
        <v>36</v>
      </c>
      <c r="O201" s="143">
        <v>0</v>
      </c>
      <c r="P201" s="143">
        <f>O201*H201</f>
        <v>0</v>
      </c>
      <c r="Q201" s="143">
        <v>0</v>
      </c>
      <c r="R201" s="143">
        <f>Q201*H201</f>
        <v>0</v>
      </c>
      <c r="S201" s="143">
        <v>0</v>
      </c>
      <c r="T201" s="144">
        <f>S201*H201</f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45" t="s">
        <v>186</v>
      </c>
      <c r="AT201" s="145" t="s">
        <v>191</v>
      </c>
      <c r="AU201" s="145" t="s">
        <v>78</v>
      </c>
      <c r="AY201" s="17" t="s">
        <v>147</v>
      </c>
      <c r="BE201" s="146">
        <f>IF(N201="základní",J201,0)</f>
        <v>0</v>
      </c>
      <c r="BF201" s="146">
        <f>IF(N201="snížená",J201,0)</f>
        <v>0</v>
      </c>
      <c r="BG201" s="146">
        <f>IF(N201="zákl. přenesená",J201,0)</f>
        <v>0</v>
      </c>
      <c r="BH201" s="146">
        <f>IF(N201="sníž. přenesená",J201,0)</f>
        <v>0</v>
      </c>
      <c r="BI201" s="146">
        <f>IF(N201="nulová",J201,0)</f>
        <v>0</v>
      </c>
      <c r="BJ201" s="17" t="s">
        <v>78</v>
      </c>
      <c r="BK201" s="146">
        <f>ROUND(I201*H201,2)</f>
        <v>0</v>
      </c>
      <c r="BL201" s="17" t="s">
        <v>153</v>
      </c>
      <c r="BM201" s="145" t="s">
        <v>624</v>
      </c>
    </row>
    <row r="202" spans="1:47" s="2" customFormat="1" ht="19.5">
      <c r="A202" s="26"/>
      <c r="B202" s="27"/>
      <c r="C202" s="26"/>
      <c r="D202" s="148" t="s">
        <v>1268</v>
      </c>
      <c r="E202" s="26"/>
      <c r="F202" s="182" t="s">
        <v>1391</v>
      </c>
      <c r="G202" s="26"/>
      <c r="H202" s="197"/>
      <c r="I202" s="26"/>
      <c r="J202" s="26"/>
      <c r="K202" s="26"/>
      <c r="L202" s="27"/>
      <c r="M202" s="183"/>
      <c r="N202" s="184"/>
      <c r="O202" s="46"/>
      <c r="P202" s="46"/>
      <c r="Q202" s="46"/>
      <c r="R202" s="46"/>
      <c r="S202" s="46"/>
      <c r="T202" s="47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T202" s="17" t="s">
        <v>1268</v>
      </c>
      <c r="AU202" s="17" t="s">
        <v>78</v>
      </c>
    </row>
    <row r="203" spans="1:65" s="2" customFormat="1" ht="14.45" customHeight="1">
      <c r="A203" s="26"/>
      <c r="B203" s="134"/>
      <c r="C203" s="154" t="s">
        <v>395</v>
      </c>
      <c r="D203" s="154" t="s">
        <v>191</v>
      </c>
      <c r="E203" s="155" t="s">
        <v>1392</v>
      </c>
      <c r="F203" s="156" t="s">
        <v>1393</v>
      </c>
      <c r="G203" s="157" t="s">
        <v>1272</v>
      </c>
      <c r="H203" s="192">
        <v>5</v>
      </c>
      <c r="I203" s="158">
        <v>0</v>
      </c>
      <c r="J203" s="158">
        <f>ROUND(I203*H203,2)</f>
        <v>0</v>
      </c>
      <c r="K203" s="159"/>
      <c r="L203" s="160"/>
      <c r="M203" s="161" t="s">
        <v>1</v>
      </c>
      <c r="N203" s="162" t="s">
        <v>36</v>
      </c>
      <c r="O203" s="143">
        <v>0</v>
      </c>
      <c r="P203" s="143">
        <f>O203*H203</f>
        <v>0</v>
      </c>
      <c r="Q203" s="143">
        <v>0</v>
      </c>
      <c r="R203" s="143">
        <f>Q203*H203</f>
        <v>0</v>
      </c>
      <c r="S203" s="143">
        <v>0</v>
      </c>
      <c r="T203" s="144">
        <f>S203*H203</f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45" t="s">
        <v>186</v>
      </c>
      <c r="AT203" s="145" t="s">
        <v>191</v>
      </c>
      <c r="AU203" s="145" t="s">
        <v>78</v>
      </c>
      <c r="AY203" s="17" t="s">
        <v>147</v>
      </c>
      <c r="BE203" s="146">
        <f>IF(N203="základní",J203,0)</f>
        <v>0</v>
      </c>
      <c r="BF203" s="146">
        <f>IF(N203="snížená",J203,0)</f>
        <v>0</v>
      </c>
      <c r="BG203" s="146">
        <f>IF(N203="zákl. přenesená",J203,0)</f>
        <v>0</v>
      </c>
      <c r="BH203" s="146">
        <f>IF(N203="sníž. přenesená",J203,0)</f>
        <v>0</v>
      </c>
      <c r="BI203" s="146">
        <f>IF(N203="nulová",J203,0)</f>
        <v>0</v>
      </c>
      <c r="BJ203" s="17" t="s">
        <v>78</v>
      </c>
      <c r="BK203" s="146">
        <f>ROUND(I203*H203,2)</f>
        <v>0</v>
      </c>
      <c r="BL203" s="17" t="s">
        <v>153</v>
      </c>
      <c r="BM203" s="145" t="s">
        <v>632</v>
      </c>
    </row>
    <row r="204" spans="1:47" s="2" customFormat="1" ht="19.5">
      <c r="A204" s="26"/>
      <c r="B204" s="27"/>
      <c r="C204" s="26"/>
      <c r="D204" s="148" t="s">
        <v>1268</v>
      </c>
      <c r="E204" s="26"/>
      <c r="F204" s="182" t="s">
        <v>1394</v>
      </c>
      <c r="G204" s="26"/>
      <c r="H204" s="197"/>
      <c r="I204" s="26"/>
      <c r="J204" s="26"/>
      <c r="K204" s="26"/>
      <c r="L204" s="27"/>
      <c r="M204" s="183"/>
      <c r="N204" s="184"/>
      <c r="O204" s="46"/>
      <c r="P204" s="46"/>
      <c r="Q204" s="46"/>
      <c r="R204" s="46"/>
      <c r="S204" s="46"/>
      <c r="T204" s="47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T204" s="17" t="s">
        <v>1268</v>
      </c>
      <c r="AU204" s="17" t="s">
        <v>78</v>
      </c>
    </row>
    <row r="205" spans="1:65" s="2" customFormat="1" ht="14.45" customHeight="1">
      <c r="A205" s="26"/>
      <c r="B205" s="134"/>
      <c r="C205" s="154" t="s">
        <v>399</v>
      </c>
      <c r="D205" s="154" t="s">
        <v>191</v>
      </c>
      <c r="E205" s="155" t="s">
        <v>1395</v>
      </c>
      <c r="F205" s="156" t="s">
        <v>1396</v>
      </c>
      <c r="G205" s="157" t="s">
        <v>1272</v>
      </c>
      <c r="H205" s="192">
        <v>1</v>
      </c>
      <c r="I205" s="158">
        <v>0</v>
      </c>
      <c r="J205" s="158">
        <f>ROUND(I205*H205,2)</f>
        <v>0</v>
      </c>
      <c r="K205" s="159"/>
      <c r="L205" s="160"/>
      <c r="M205" s="161" t="s">
        <v>1</v>
      </c>
      <c r="N205" s="162" t="s">
        <v>36</v>
      </c>
      <c r="O205" s="143">
        <v>0</v>
      </c>
      <c r="P205" s="143">
        <f>O205*H205</f>
        <v>0</v>
      </c>
      <c r="Q205" s="143">
        <v>0</v>
      </c>
      <c r="R205" s="143">
        <f>Q205*H205</f>
        <v>0</v>
      </c>
      <c r="S205" s="143">
        <v>0</v>
      </c>
      <c r="T205" s="144">
        <f>S205*H205</f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45" t="s">
        <v>186</v>
      </c>
      <c r="AT205" s="145" t="s">
        <v>191</v>
      </c>
      <c r="AU205" s="145" t="s">
        <v>78</v>
      </c>
      <c r="AY205" s="17" t="s">
        <v>147</v>
      </c>
      <c r="BE205" s="146">
        <f>IF(N205="základní",J205,0)</f>
        <v>0</v>
      </c>
      <c r="BF205" s="146">
        <f>IF(N205="snížená",J205,0)</f>
        <v>0</v>
      </c>
      <c r="BG205" s="146">
        <f>IF(N205="zákl. přenesená",J205,0)</f>
        <v>0</v>
      </c>
      <c r="BH205" s="146">
        <f>IF(N205="sníž. přenesená",J205,0)</f>
        <v>0</v>
      </c>
      <c r="BI205" s="146">
        <f>IF(N205="nulová",J205,0)</f>
        <v>0</v>
      </c>
      <c r="BJ205" s="17" t="s">
        <v>78</v>
      </c>
      <c r="BK205" s="146">
        <f>ROUND(I205*H205,2)</f>
        <v>0</v>
      </c>
      <c r="BL205" s="17" t="s">
        <v>153</v>
      </c>
      <c r="BM205" s="145" t="s">
        <v>640</v>
      </c>
    </row>
    <row r="206" spans="1:47" s="2" customFormat="1" ht="19.5">
      <c r="A206" s="26"/>
      <c r="B206" s="27"/>
      <c r="C206" s="26"/>
      <c r="D206" s="148" t="s">
        <v>1268</v>
      </c>
      <c r="E206" s="26"/>
      <c r="F206" s="182" t="s">
        <v>1397</v>
      </c>
      <c r="G206" s="26"/>
      <c r="H206" s="197"/>
      <c r="I206" s="26"/>
      <c r="J206" s="26"/>
      <c r="K206" s="26"/>
      <c r="L206" s="27"/>
      <c r="M206" s="183"/>
      <c r="N206" s="184"/>
      <c r="O206" s="46"/>
      <c r="P206" s="46"/>
      <c r="Q206" s="46"/>
      <c r="R206" s="46"/>
      <c r="S206" s="46"/>
      <c r="T206" s="47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T206" s="17" t="s">
        <v>1268</v>
      </c>
      <c r="AU206" s="17" t="s">
        <v>78</v>
      </c>
    </row>
    <row r="207" spans="1:65" s="2" customFormat="1" ht="14.45" customHeight="1">
      <c r="A207" s="26"/>
      <c r="B207" s="134"/>
      <c r="C207" s="154" t="s">
        <v>403</v>
      </c>
      <c r="D207" s="154" t="s">
        <v>191</v>
      </c>
      <c r="E207" s="155" t="s">
        <v>1398</v>
      </c>
      <c r="F207" s="156" t="s">
        <v>1399</v>
      </c>
      <c r="G207" s="157" t="s">
        <v>1272</v>
      </c>
      <c r="H207" s="192">
        <v>1</v>
      </c>
      <c r="I207" s="158">
        <v>0</v>
      </c>
      <c r="J207" s="158">
        <f aca="true" t="shared" si="0" ref="J207:J227">ROUND(I207*H207,2)</f>
        <v>0</v>
      </c>
      <c r="K207" s="159"/>
      <c r="L207" s="160"/>
      <c r="M207" s="161" t="s">
        <v>1</v>
      </c>
      <c r="N207" s="162" t="s">
        <v>36</v>
      </c>
      <c r="O207" s="143">
        <v>0</v>
      </c>
      <c r="P207" s="143">
        <f aca="true" t="shared" si="1" ref="P207:P227">O207*H207</f>
        <v>0</v>
      </c>
      <c r="Q207" s="143">
        <v>0</v>
      </c>
      <c r="R207" s="143">
        <f aca="true" t="shared" si="2" ref="R207:R227">Q207*H207</f>
        <v>0</v>
      </c>
      <c r="S207" s="143">
        <v>0</v>
      </c>
      <c r="T207" s="144">
        <f aca="true" t="shared" si="3" ref="T207:T227">S207*H207</f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45" t="s">
        <v>186</v>
      </c>
      <c r="AT207" s="145" t="s">
        <v>191</v>
      </c>
      <c r="AU207" s="145" t="s">
        <v>78</v>
      </c>
      <c r="AY207" s="17" t="s">
        <v>147</v>
      </c>
      <c r="BE207" s="146">
        <f aca="true" t="shared" si="4" ref="BE207:BE227">IF(N207="základní",J207,0)</f>
        <v>0</v>
      </c>
      <c r="BF207" s="146">
        <f aca="true" t="shared" si="5" ref="BF207:BF227">IF(N207="snížená",J207,0)</f>
        <v>0</v>
      </c>
      <c r="BG207" s="146">
        <f aca="true" t="shared" si="6" ref="BG207:BG227">IF(N207="zákl. přenesená",J207,0)</f>
        <v>0</v>
      </c>
      <c r="BH207" s="146">
        <f aca="true" t="shared" si="7" ref="BH207:BH227">IF(N207="sníž. přenesená",J207,0)</f>
        <v>0</v>
      </c>
      <c r="BI207" s="146">
        <f aca="true" t="shared" si="8" ref="BI207:BI227">IF(N207="nulová",J207,0)</f>
        <v>0</v>
      </c>
      <c r="BJ207" s="17" t="s">
        <v>78</v>
      </c>
      <c r="BK207" s="146">
        <f aca="true" t="shared" si="9" ref="BK207:BK227">ROUND(I207*H207,2)</f>
        <v>0</v>
      </c>
      <c r="BL207" s="17" t="s">
        <v>153</v>
      </c>
      <c r="BM207" s="145" t="s">
        <v>651</v>
      </c>
    </row>
    <row r="208" spans="1:65" s="2" customFormat="1" ht="14.45" customHeight="1">
      <c r="A208" s="26"/>
      <c r="B208" s="134"/>
      <c r="C208" s="135" t="s">
        <v>409</v>
      </c>
      <c r="D208" s="135" t="s">
        <v>149</v>
      </c>
      <c r="E208" s="136" t="s">
        <v>1400</v>
      </c>
      <c r="F208" s="137" t="s">
        <v>1401</v>
      </c>
      <c r="G208" s="138" t="s">
        <v>379</v>
      </c>
      <c r="H208" s="189">
        <v>7</v>
      </c>
      <c r="I208" s="139">
        <v>0</v>
      </c>
      <c r="J208" s="139">
        <f t="shared" si="0"/>
        <v>0</v>
      </c>
      <c r="K208" s="140"/>
      <c r="L208" s="27"/>
      <c r="M208" s="141" t="s">
        <v>1</v>
      </c>
      <c r="N208" s="142" t="s">
        <v>36</v>
      </c>
      <c r="O208" s="143">
        <v>0</v>
      </c>
      <c r="P208" s="143">
        <f t="shared" si="1"/>
        <v>0</v>
      </c>
      <c r="Q208" s="143">
        <v>0</v>
      </c>
      <c r="R208" s="143">
        <f t="shared" si="2"/>
        <v>0</v>
      </c>
      <c r="S208" s="143">
        <v>0</v>
      </c>
      <c r="T208" s="144">
        <f t="shared" si="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45" t="s">
        <v>153</v>
      </c>
      <c r="AT208" s="145" t="s">
        <v>149</v>
      </c>
      <c r="AU208" s="145" t="s">
        <v>78</v>
      </c>
      <c r="AY208" s="17" t="s">
        <v>147</v>
      </c>
      <c r="BE208" s="146">
        <f t="shared" si="4"/>
        <v>0</v>
      </c>
      <c r="BF208" s="146">
        <f t="shared" si="5"/>
        <v>0</v>
      </c>
      <c r="BG208" s="146">
        <f t="shared" si="6"/>
        <v>0</v>
      </c>
      <c r="BH208" s="146">
        <f t="shared" si="7"/>
        <v>0</v>
      </c>
      <c r="BI208" s="146">
        <f t="shared" si="8"/>
        <v>0</v>
      </c>
      <c r="BJ208" s="17" t="s">
        <v>78</v>
      </c>
      <c r="BK208" s="146">
        <f t="shared" si="9"/>
        <v>0</v>
      </c>
      <c r="BL208" s="17" t="s">
        <v>153</v>
      </c>
      <c r="BM208" s="145" t="s">
        <v>662</v>
      </c>
    </row>
    <row r="209" spans="1:65" s="2" customFormat="1" ht="14.45" customHeight="1">
      <c r="A209" s="26"/>
      <c r="B209" s="134"/>
      <c r="C209" s="135" t="s">
        <v>413</v>
      </c>
      <c r="D209" s="135" t="s">
        <v>149</v>
      </c>
      <c r="E209" s="136" t="s">
        <v>1402</v>
      </c>
      <c r="F209" s="137" t="s">
        <v>1403</v>
      </c>
      <c r="G209" s="138" t="s">
        <v>1272</v>
      </c>
      <c r="H209" s="189">
        <v>9</v>
      </c>
      <c r="I209" s="139">
        <v>0</v>
      </c>
      <c r="J209" s="139">
        <f t="shared" si="0"/>
        <v>0</v>
      </c>
      <c r="K209" s="140"/>
      <c r="L209" s="27"/>
      <c r="M209" s="141" t="s">
        <v>1</v>
      </c>
      <c r="N209" s="142" t="s">
        <v>36</v>
      </c>
      <c r="O209" s="143">
        <v>0</v>
      </c>
      <c r="P209" s="143">
        <f t="shared" si="1"/>
        <v>0</v>
      </c>
      <c r="Q209" s="143">
        <v>0</v>
      </c>
      <c r="R209" s="143">
        <f t="shared" si="2"/>
        <v>0</v>
      </c>
      <c r="S209" s="143">
        <v>0</v>
      </c>
      <c r="T209" s="144">
        <f t="shared" si="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45" t="s">
        <v>153</v>
      </c>
      <c r="AT209" s="145" t="s">
        <v>149</v>
      </c>
      <c r="AU209" s="145" t="s">
        <v>78</v>
      </c>
      <c r="AY209" s="17" t="s">
        <v>147</v>
      </c>
      <c r="BE209" s="146">
        <f t="shared" si="4"/>
        <v>0</v>
      </c>
      <c r="BF209" s="146">
        <f t="shared" si="5"/>
        <v>0</v>
      </c>
      <c r="BG209" s="146">
        <f t="shared" si="6"/>
        <v>0</v>
      </c>
      <c r="BH209" s="146">
        <f t="shared" si="7"/>
        <v>0</v>
      </c>
      <c r="BI209" s="146">
        <f t="shared" si="8"/>
        <v>0</v>
      </c>
      <c r="BJ209" s="17" t="s">
        <v>78</v>
      </c>
      <c r="BK209" s="146">
        <f t="shared" si="9"/>
        <v>0</v>
      </c>
      <c r="BL209" s="17" t="s">
        <v>153</v>
      </c>
      <c r="BM209" s="145" t="s">
        <v>674</v>
      </c>
    </row>
    <row r="210" spans="1:65" s="2" customFormat="1" ht="24.2" customHeight="1">
      <c r="A210" s="26"/>
      <c r="B210" s="134"/>
      <c r="C210" s="135" t="s">
        <v>417</v>
      </c>
      <c r="D210" s="135" t="s">
        <v>149</v>
      </c>
      <c r="E210" s="136" t="s">
        <v>1404</v>
      </c>
      <c r="F210" s="137" t="s">
        <v>1405</v>
      </c>
      <c r="G210" s="138" t="s">
        <v>1272</v>
      </c>
      <c r="H210" s="189">
        <v>5</v>
      </c>
      <c r="I210" s="139">
        <v>0</v>
      </c>
      <c r="J210" s="139">
        <f t="shared" si="0"/>
        <v>0</v>
      </c>
      <c r="K210" s="140"/>
      <c r="L210" s="27"/>
      <c r="M210" s="141" t="s">
        <v>1</v>
      </c>
      <c r="N210" s="142" t="s">
        <v>36</v>
      </c>
      <c r="O210" s="143">
        <v>0</v>
      </c>
      <c r="P210" s="143">
        <f t="shared" si="1"/>
        <v>0</v>
      </c>
      <c r="Q210" s="143">
        <v>0</v>
      </c>
      <c r="R210" s="143">
        <f t="shared" si="2"/>
        <v>0</v>
      </c>
      <c r="S210" s="143">
        <v>0</v>
      </c>
      <c r="T210" s="144">
        <f t="shared" si="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45" t="s">
        <v>153</v>
      </c>
      <c r="AT210" s="145" t="s">
        <v>149</v>
      </c>
      <c r="AU210" s="145" t="s">
        <v>78</v>
      </c>
      <c r="AY210" s="17" t="s">
        <v>147</v>
      </c>
      <c r="BE210" s="146">
        <f t="shared" si="4"/>
        <v>0</v>
      </c>
      <c r="BF210" s="146">
        <f t="shared" si="5"/>
        <v>0</v>
      </c>
      <c r="BG210" s="146">
        <f t="shared" si="6"/>
        <v>0</v>
      </c>
      <c r="BH210" s="146">
        <f t="shared" si="7"/>
        <v>0</v>
      </c>
      <c r="BI210" s="146">
        <f t="shared" si="8"/>
        <v>0</v>
      </c>
      <c r="BJ210" s="17" t="s">
        <v>78</v>
      </c>
      <c r="BK210" s="146">
        <f t="shared" si="9"/>
        <v>0</v>
      </c>
      <c r="BL210" s="17" t="s">
        <v>153</v>
      </c>
      <c r="BM210" s="145" t="s">
        <v>683</v>
      </c>
    </row>
    <row r="211" spans="1:65" s="2" customFormat="1" ht="24.2" customHeight="1">
      <c r="A211" s="26"/>
      <c r="B211" s="134"/>
      <c r="C211" s="135" t="s">
        <v>422</v>
      </c>
      <c r="D211" s="135" t="s">
        <v>149</v>
      </c>
      <c r="E211" s="136" t="s">
        <v>1406</v>
      </c>
      <c r="F211" s="137" t="s">
        <v>1407</v>
      </c>
      <c r="G211" s="138" t="s">
        <v>1272</v>
      </c>
      <c r="H211" s="189">
        <v>1</v>
      </c>
      <c r="I211" s="139">
        <v>0</v>
      </c>
      <c r="J211" s="139">
        <f t="shared" si="0"/>
        <v>0</v>
      </c>
      <c r="K211" s="140"/>
      <c r="L211" s="27"/>
      <c r="M211" s="141" t="s">
        <v>1</v>
      </c>
      <c r="N211" s="142" t="s">
        <v>36</v>
      </c>
      <c r="O211" s="143">
        <v>0</v>
      </c>
      <c r="P211" s="143">
        <f t="shared" si="1"/>
        <v>0</v>
      </c>
      <c r="Q211" s="143">
        <v>0</v>
      </c>
      <c r="R211" s="143">
        <f t="shared" si="2"/>
        <v>0</v>
      </c>
      <c r="S211" s="143">
        <v>0</v>
      </c>
      <c r="T211" s="144">
        <f t="shared" si="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45" t="s">
        <v>153</v>
      </c>
      <c r="AT211" s="145" t="s">
        <v>149</v>
      </c>
      <c r="AU211" s="145" t="s">
        <v>78</v>
      </c>
      <c r="AY211" s="17" t="s">
        <v>147</v>
      </c>
      <c r="BE211" s="146">
        <f t="shared" si="4"/>
        <v>0</v>
      </c>
      <c r="BF211" s="146">
        <f t="shared" si="5"/>
        <v>0</v>
      </c>
      <c r="BG211" s="146">
        <f t="shared" si="6"/>
        <v>0</v>
      </c>
      <c r="BH211" s="146">
        <f t="shared" si="7"/>
        <v>0</v>
      </c>
      <c r="BI211" s="146">
        <f t="shared" si="8"/>
        <v>0</v>
      </c>
      <c r="BJ211" s="17" t="s">
        <v>78</v>
      </c>
      <c r="BK211" s="146">
        <f t="shared" si="9"/>
        <v>0</v>
      </c>
      <c r="BL211" s="17" t="s">
        <v>153</v>
      </c>
      <c r="BM211" s="145" t="s">
        <v>695</v>
      </c>
    </row>
    <row r="212" spans="1:65" s="2" customFormat="1" ht="14.45" customHeight="1">
      <c r="A212" s="26"/>
      <c r="B212" s="134"/>
      <c r="C212" s="135" t="s">
        <v>428</v>
      </c>
      <c r="D212" s="135" t="s">
        <v>149</v>
      </c>
      <c r="E212" s="136" t="s">
        <v>1408</v>
      </c>
      <c r="F212" s="137" t="s">
        <v>1409</v>
      </c>
      <c r="G212" s="138" t="s">
        <v>1410</v>
      </c>
      <c r="H212" s="189">
        <v>10</v>
      </c>
      <c r="I212" s="139">
        <v>0</v>
      </c>
      <c r="J212" s="139">
        <f t="shared" si="0"/>
        <v>0</v>
      </c>
      <c r="K212" s="140"/>
      <c r="L212" s="27"/>
      <c r="M212" s="141" t="s">
        <v>1</v>
      </c>
      <c r="N212" s="142" t="s">
        <v>36</v>
      </c>
      <c r="O212" s="143">
        <v>0</v>
      </c>
      <c r="P212" s="143">
        <f t="shared" si="1"/>
        <v>0</v>
      </c>
      <c r="Q212" s="143">
        <v>0</v>
      </c>
      <c r="R212" s="143">
        <f t="shared" si="2"/>
        <v>0</v>
      </c>
      <c r="S212" s="143">
        <v>0</v>
      </c>
      <c r="T212" s="144">
        <f t="shared" si="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45" t="s">
        <v>153</v>
      </c>
      <c r="AT212" s="145" t="s">
        <v>149</v>
      </c>
      <c r="AU212" s="145" t="s">
        <v>78</v>
      </c>
      <c r="AY212" s="17" t="s">
        <v>147</v>
      </c>
      <c r="BE212" s="146">
        <f t="shared" si="4"/>
        <v>0</v>
      </c>
      <c r="BF212" s="146">
        <f t="shared" si="5"/>
        <v>0</v>
      </c>
      <c r="BG212" s="146">
        <f t="shared" si="6"/>
        <v>0</v>
      </c>
      <c r="BH212" s="146">
        <f t="shared" si="7"/>
        <v>0</v>
      </c>
      <c r="BI212" s="146">
        <f t="shared" si="8"/>
        <v>0</v>
      </c>
      <c r="BJ212" s="17" t="s">
        <v>78</v>
      </c>
      <c r="BK212" s="146">
        <f t="shared" si="9"/>
        <v>0</v>
      </c>
      <c r="BL212" s="17" t="s">
        <v>153</v>
      </c>
      <c r="BM212" s="145" t="s">
        <v>704</v>
      </c>
    </row>
    <row r="213" spans="1:65" s="2" customFormat="1" ht="14.45" customHeight="1">
      <c r="A213" s="26"/>
      <c r="B213" s="134"/>
      <c r="C213" s="135" t="s">
        <v>436</v>
      </c>
      <c r="D213" s="135" t="s">
        <v>149</v>
      </c>
      <c r="E213" s="136" t="s">
        <v>1411</v>
      </c>
      <c r="F213" s="137" t="s">
        <v>1412</v>
      </c>
      <c r="G213" s="138" t="s">
        <v>1410</v>
      </c>
      <c r="H213" s="189">
        <v>10</v>
      </c>
      <c r="I213" s="139">
        <v>0</v>
      </c>
      <c r="J213" s="139">
        <f t="shared" si="0"/>
        <v>0</v>
      </c>
      <c r="K213" s="140"/>
      <c r="L213" s="27"/>
      <c r="M213" s="141" t="s">
        <v>1</v>
      </c>
      <c r="N213" s="142" t="s">
        <v>36</v>
      </c>
      <c r="O213" s="143">
        <v>0</v>
      </c>
      <c r="P213" s="143">
        <f t="shared" si="1"/>
        <v>0</v>
      </c>
      <c r="Q213" s="143">
        <v>0</v>
      </c>
      <c r="R213" s="143">
        <f t="shared" si="2"/>
        <v>0</v>
      </c>
      <c r="S213" s="143">
        <v>0</v>
      </c>
      <c r="T213" s="144">
        <f t="shared" si="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45" t="s">
        <v>153</v>
      </c>
      <c r="AT213" s="145" t="s">
        <v>149</v>
      </c>
      <c r="AU213" s="145" t="s">
        <v>78</v>
      </c>
      <c r="AY213" s="17" t="s">
        <v>147</v>
      </c>
      <c r="BE213" s="146">
        <f t="shared" si="4"/>
        <v>0</v>
      </c>
      <c r="BF213" s="146">
        <f t="shared" si="5"/>
        <v>0</v>
      </c>
      <c r="BG213" s="146">
        <f t="shared" si="6"/>
        <v>0</v>
      </c>
      <c r="BH213" s="146">
        <f t="shared" si="7"/>
        <v>0</v>
      </c>
      <c r="BI213" s="146">
        <f t="shared" si="8"/>
        <v>0</v>
      </c>
      <c r="BJ213" s="17" t="s">
        <v>78</v>
      </c>
      <c r="BK213" s="146">
        <f t="shared" si="9"/>
        <v>0</v>
      </c>
      <c r="BL213" s="17" t="s">
        <v>153</v>
      </c>
      <c r="BM213" s="145" t="s">
        <v>716</v>
      </c>
    </row>
    <row r="214" spans="1:65" s="2" customFormat="1" ht="24.2" customHeight="1">
      <c r="A214" s="26"/>
      <c r="B214" s="134"/>
      <c r="C214" s="135" t="s">
        <v>440</v>
      </c>
      <c r="D214" s="135" t="s">
        <v>149</v>
      </c>
      <c r="E214" s="136" t="s">
        <v>1413</v>
      </c>
      <c r="F214" s="137" t="s">
        <v>1414</v>
      </c>
      <c r="G214" s="138" t="s">
        <v>1272</v>
      </c>
      <c r="H214" s="189">
        <v>4</v>
      </c>
      <c r="I214" s="139">
        <v>0</v>
      </c>
      <c r="J214" s="139">
        <f t="shared" si="0"/>
        <v>0</v>
      </c>
      <c r="K214" s="140"/>
      <c r="L214" s="27"/>
      <c r="M214" s="141" t="s">
        <v>1</v>
      </c>
      <c r="N214" s="142" t="s">
        <v>36</v>
      </c>
      <c r="O214" s="143">
        <v>0</v>
      </c>
      <c r="P214" s="143">
        <f t="shared" si="1"/>
        <v>0</v>
      </c>
      <c r="Q214" s="143">
        <v>0</v>
      </c>
      <c r="R214" s="143">
        <f t="shared" si="2"/>
        <v>0</v>
      </c>
      <c r="S214" s="143">
        <v>0</v>
      </c>
      <c r="T214" s="144">
        <f t="shared" si="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45" t="s">
        <v>153</v>
      </c>
      <c r="AT214" s="145" t="s">
        <v>149</v>
      </c>
      <c r="AU214" s="145" t="s">
        <v>78</v>
      </c>
      <c r="AY214" s="17" t="s">
        <v>147</v>
      </c>
      <c r="BE214" s="146">
        <f t="shared" si="4"/>
        <v>0</v>
      </c>
      <c r="BF214" s="146">
        <f t="shared" si="5"/>
        <v>0</v>
      </c>
      <c r="BG214" s="146">
        <f t="shared" si="6"/>
        <v>0</v>
      </c>
      <c r="BH214" s="146">
        <f t="shared" si="7"/>
        <v>0</v>
      </c>
      <c r="BI214" s="146">
        <f t="shared" si="8"/>
        <v>0</v>
      </c>
      <c r="BJ214" s="17" t="s">
        <v>78</v>
      </c>
      <c r="BK214" s="146">
        <f t="shared" si="9"/>
        <v>0</v>
      </c>
      <c r="BL214" s="17" t="s">
        <v>153</v>
      </c>
      <c r="BM214" s="145" t="s">
        <v>724</v>
      </c>
    </row>
    <row r="215" spans="1:65" s="2" customFormat="1" ht="24.2" customHeight="1">
      <c r="A215" s="26"/>
      <c r="B215" s="134"/>
      <c r="C215" s="135" t="s">
        <v>445</v>
      </c>
      <c r="D215" s="135" t="s">
        <v>149</v>
      </c>
      <c r="E215" s="136" t="s">
        <v>1415</v>
      </c>
      <c r="F215" s="137" t="s">
        <v>1416</v>
      </c>
      <c r="G215" s="138" t="s">
        <v>1272</v>
      </c>
      <c r="H215" s="189">
        <v>3</v>
      </c>
      <c r="I215" s="139">
        <v>0</v>
      </c>
      <c r="J215" s="139">
        <f t="shared" si="0"/>
        <v>0</v>
      </c>
      <c r="K215" s="140"/>
      <c r="L215" s="27"/>
      <c r="M215" s="141" t="s">
        <v>1</v>
      </c>
      <c r="N215" s="142" t="s">
        <v>36</v>
      </c>
      <c r="O215" s="143">
        <v>0</v>
      </c>
      <c r="P215" s="143">
        <f t="shared" si="1"/>
        <v>0</v>
      </c>
      <c r="Q215" s="143">
        <v>0</v>
      </c>
      <c r="R215" s="143">
        <f t="shared" si="2"/>
        <v>0</v>
      </c>
      <c r="S215" s="143">
        <v>0</v>
      </c>
      <c r="T215" s="144">
        <f t="shared" si="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45" t="s">
        <v>153</v>
      </c>
      <c r="AT215" s="145" t="s">
        <v>149</v>
      </c>
      <c r="AU215" s="145" t="s">
        <v>78</v>
      </c>
      <c r="AY215" s="17" t="s">
        <v>147</v>
      </c>
      <c r="BE215" s="146">
        <f t="shared" si="4"/>
        <v>0</v>
      </c>
      <c r="BF215" s="146">
        <f t="shared" si="5"/>
        <v>0</v>
      </c>
      <c r="BG215" s="146">
        <f t="shared" si="6"/>
        <v>0</v>
      </c>
      <c r="BH215" s="146">
        <f t="shared" si="7"/>
        <v>0</v>
      </c>
      <c r="BI215" s="146">
        <f t="shared" si="8"/>
        <v>0</v>
      </c>
      <c r="BJ215" s="17" t="s">
        <v>78</v>
      </c>
      <c r="BK215" s="146">
        <f t="shared" si="9"/>
        <v>0</v>
      </c>
      <c r="BL215" s="17" t="s">
        <v>153</v>
      </c>
      <c r="BM215" s="145" t="s">
        <v>734</v>
      </c>
    </row>
    <row r="216" spans="1:65" s="2" customFormat="1" ht="24.2" customHeight="1">
      <c r="A216" s="26"/>
      <c r="B216" s="134"/>
      <c r="C216" s="135" t="s">
        <v>451</v>
      </c>
      <c r="D216" s="135" t="s">
        <v>149</v>
      </c>
      <c r="E216" s="136" t="s">
        <v>1417</v>
      </c>
      <c r="F216" s="137" t="s">
        <v>1418</v>
      </c>
      <c r="G216" s="138" t="s">
        <v>168</v>
      </c>
      <c r="H216" s="189">
        <v>0.1</v>
      </c>
      <c r="I216" s="139">
        <v>0</v>
      </c>
      <c r="J216" s="139">
        <f t="shared" si="0"/>
        <v>0</v>
      </c>
      <c r="K216" s="140"/>
      <c r="L216" s="27"/>
      <c r="M216" s="141" t="s">
        <v>1</v>
      </c>
      <c r="N216" s="142" t="s">
        <v>36</v>
      </c>
      <c r="O216" s="143">
        <v>0</v>
      </c>
      <c r="P216" s="143">
        <f t="shared" si="1"/>
        <v>0</v>
      </c>
      <c r="Q216" s="143">
        <v>0</v>
      </c>
      <c r="R216" s="143">
        <f t="shared" si="2"/>
        <v>0</v>
      </c>
      <c r="S216" s="143">
        <v>0</v>
      </c>
      <c r="T216" s="144">
        <f t="shared" si="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45" t="s">
        <v>153</v>
      </c>
      <c r="AT216" s="145" t="s">
        <v>149</v>
      </c>
      <c r="AU216" s="145" t="s">
        <v>78</v>
      </c>
      <c r="AY216" s="17" t="s">
        <v>147</v>
      </c>
      <c r="BE216" s="146">
        <f t="shared" si="4"/>
        <v>0</v>
      </c>
      <c r="BF216" s="146">
        <f t="shared" si="5"/>
        <v>0</v>
      </c>
      <c r="BG216" s="146">
        <f t="shared" si="6"/>
        <v>0</v>
      </c>
      <c r="BH216" s="146">
        <f t="shared" si="7"/>
        <v>0</v>
      </c>
      <c r="BI216" s="146">
        <f t="shared" si="8"/>
        <v>0</v>
      </c>
      <c r="BJ216" s="17" t="s">
        <v>78</v>
      </c>
      <c r="BK216" s="146">
        <f t="shared" si="9"/>
        <v>0</v>
      </c>
      <c r="BL216" s="17" t="s">
        <v>153</v>
      </c>
      <c r="BM216" s="145" t="s">
        <v>741</v>
      </c>
    </row>
    <row r="217" spans="1:65" s="2" customFormat="1" ht="14.45" customHeight="1">
      <c r="A217" s="26"/>
      <c r="B217" s="134"/>
      <c r="C217" s="135" t="s">
        <v>454</v>
      </c>
      <c r="D217" s="135" t="s">
        <v>149</v>
      </c>
      <c r="E217" s="136" t="s">
        <v>1419</v>
      </c>
      <c r="F217" s="137" t="s">
        <v>1420</v>
      </c>
      <c r="G217" s="138" t="s">
        <v>168</v>
      </c>
      <c r="H217" s="189">
        <v>0.1</v>
      </c>
      <c r="I217" s="139">
        <v>0</v>
      </c>
      <c r="J217" s="139">
        <f t="shared" si="0"/>
        <v>0</v>
      </c>
      <c r="K217" s="140"/>
      <c r="L217" s="27"/>
      <c r="M217" s="141" t="s">
        <v>1</v>
      </c>
      <c r="N217" s="142" t="s">
        <v>36</v>
      </c>
      <c r="O217" s="143">
        <v>0</v>
      </c>
      <c r="P217" s="143">
        <f t="shared" si="1"/>
        <v>0</v>
      </c>
      <c r="Q217" s="143">
        <v>0</v>
      </c>
      <c r="R217" s="143">
        <f t="shared" si="2"/>
        <v>0</v>
      </c>
      <c r="S217" s="143">
        <v>0</v>
      </c>
      <c r="T217" s="144">
        <f t="shared" si="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45" t="s">
        <v>153</v>
      </c>
      <c r="AT217" s="145" t="s">
        <v>149</v>
      </c>
      <c r="AU217" s="145" t="s">
        <v>78</v>
      </c>
      <c r="AY217" s="17" t="s">
        <v>147</v>
      </c>
      <c r="BE217" s="146">
        <f t="shared" si="4"/>
        <v>0</v>
      </c>
      <c r="BF217" s="146">
        <f t="shared" si="5"/>
        <v>0</v>
      </c>
      <c r="BG217" s="146">
        <f t="shared" si="6"/>
        <v>0</v>
      </c>
      <c r="BH217" s="146">
        <f t="shared" si="7"/>
        <v>0</v>
      </c>
      <c r="BI217" s="146">
        <f t="shared" si="8"/>
        <v>0</v>
      </c>
      <c r="BJ217" s="17" t="s">
        <v>78</v>
      </c>
      <c r="BK217" s="146">
        <f t="shared" si="9"/>
        <v>0</v>
      </c>
      <c r="BL217" s="17" t="s">
        <v>153</v>
      </c>
      <c r="BM217" s="145" t="s">
        <v>752</v>
      </c>
    </row>
    <row r="218" spans="1:65" s="2" customFormat="1" ht="14.45" customHeight="1">
      <c r="A218" s="26"/>
      <c r="B218" s="134"/>
      <c r="C218" s="135" t="s">
        <v>459</v>
      </c>
      <c r="D218" s="135" t="s">
        <v>149</v>
      </c>
      <c r="E218" s="136" t="s">
        <v>1421</v>
      </c>
      <c r="F218" s="137" t="s">
        <v>1422</v>
      </c>
      <c r="G218" s="138" t="s">
        <v>168</v>
      </c>
      <c r="H218" s="189">
        <v>3</v>
      </c>
      <c r="I218" s="139">
        <v>0</v>
      </c>
      <c r="J218" s="139">
        <f t="shared" si="0"/>
        <v>0</v>
      </c>
      <c r="K218" s="140"/>
      <c r="L218" s="27"/>
      <c r="M218" s="141" t="s">
        <v>1</v>
      </c>
      <c r="N218" s="142" t="s">
        <v>36</v>
      </c>
      <c r="O218" s="143">
        <v>0</v>
      </c>
      <c r="P218" s="143">
        <f t="shared" si="1"/>
        <v>0</v>
      </c>
      <c r="Q218" s="143">
        <v>0</v>
      </c>
      <c r="R218" s="143">
        <f t="shared" si="2"/>
        <v>0</v>
      </c>
      <c r="S218" s="143">
        <v>0</v>
      </c>
      <c r="T218" s="144">
        <f t="shared" si="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45" t="s">
        <v>153</v>
      </c>
      <c r="AT218" s="145" t="s">
        <v>149</v>
      </c>
      <c r="AU218" s="145" t="s">
        <v>78</v>
      </c>
      <c r="AY218" s="17" t="s">
        <v>147</v>
      </c>
      <c r="BE218" s="146">
        <f t="shared" si="4"/>
        <v>0</v>
      </c>
      <c r="BF218" s="146">
        <f t="shared" si="5"/>
        <v>0</v>
      </c>
      <c r="BG218" s="146">
        <f t="shared" si="6"/>
        <v>0</v>
      </c>
      <c r="BH218" s="146">
        <f t="shared" si="7"/>
        <v>0</v>
      </c>
      <c r="BI218" s="146">
        <f t="shared" si="8"/>
        <v>0</v>
      </c>
      <c r="BJ218" s="17" t="s">
        <v>78</v>
      </c>
      <c r="BK218" s="146">
        <f t="shared" si="9"/>
        <v>0</v>
      </c>
      <c r="BL218" s="17" t="s">
        <v>153</v>
      </c>
      <c r="BM218" s="145" t="s">
        <v>764</v>
      </c>
    </row>
    <row r="219" spans="1:65" s="2" customFormat="1" ht="24.2" customHeight="1">
      <c r="A219" s="26"/>
      <c r="B219" s="134"/>
      <c r="C219" s="135" t="s">
        <v>463</v>
      </c>
      <c r="D219" s="135" t="s">
        <v>149</v>
      </c>
      <c r="E219" s="136" t="s">
        <v>1423</v>
      </c>
      <c r="F219" s="137" t="s">
        <v>1424</v>
      </c>
      <c r="G219" s="138" t="s">
        <v>168</v>
      </c>
      <c r="H219" s="189">
        <v>0.1</v>
      </c>
      <c r="I219" s="139">
        <v>0</v>
      </c>
      <c r="J219" s="139">
        <f t="shared" si="0"/>
        <v>0</v>
      </c>
      <c r="K219" s="140"/>
      <c r="L219" s="27"/>
      <c r="M219" s="141" t="s">
        <v>1</v>
      </c>
      <c r="N219" s="142" t="s">
        <v>36</v>
      </c>
      <c r="O219" s="143">
        <v>0</v>
      </c>
      <c r="P219" s="143">
        <f t="shared" si="1"/>
        <v>0</v>
      </c>
      <c r="Q219" s="143">
        <v>0</v>
      </c>
      <c r="R219" s="143">
        <f t="shared" si="2"/>
        <v>0</v>
      </c>
      <c r="S219" s="143">
        <v>0</v>
      </c>
      <c r="T219" s="144">
        <f t="shared" si="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45" t="s">
        <v>153</v>
      </c>
      <c r="AT219" s="145" t="s">
        <v>149</v>
      </c>
      <c r="AU219" s="145" t="s">
        <v>78</v>
      </c>
      <c r="AY219" s="17" t="s">
        <v>147</v>
      </c>
      <c r="BE219" s="146">
        <f t="shared" si="4"/>
        <v>0</v>
      </c>
      <c r="BF219" s="146">
        <f t="shared" si="5"/>
        <v>0</v>
      </c>
      <c r="BG219" s="146">
        <f t="shared" si="6"/>
        <v>0</v>
      </c>
      <c r="BH219" s="146">
        <f t="shared" si="7"/>
        <v>0</v>
      </c>
      <c r="BI219" s="146">
        <f t="shared" si="8"/>
        <v>0</v>
      </c>
      <c r="BJ219" s="17" t="s">
        <v>78</v>
      </c>
      <c r="BK219" s="146">
        <f t="shared" si="9"/>
        <v>0</v>
      </c>
      <c r="BL219" s="17" t="s">
        <v>153</v>
      </c>
      <c r="BM219" s="145" t="s">
        <v>773</v>
      </c>
    </row>
    <row r="220" spans="1:65" s="2" customFormat="1" ht="24.2" customHeight="1">
      <c r="A220" s="26"/>
      <c r="B220" s="134"/>
      <c r="C220" s="135" t="s">
        <v>467</v>
      </c>
      <c r="D220" s="135" t="s">
        <v>149</v>
      </c>
      <c r="E220" s="136" t="s">
        <v>1425</v>
      </c>
      <c r="F220" s="137" t="s">
        <v>1426</v>
      </c>
      <c r="G220" s="138" t="s">
        <v>1427</v>
      </c>
      <c r="H220" s="189">
        <v>1</v>
      </c>
      <c r="I220" s="139">
        <v>0</v>
      </c>
      <c r="J220" s="139">
        <f t="shared" si="0"/>
        <v>0</v>
      </c>
      <c r="K220" s="140"/>
      <c r="L220" s="27"/>
      <c r="M220" s="141" t="s">
        <v>1</v>
      </c>
      <c r="N220" s="142" t="s">
        <v>36</v>
      </c>
      <c r="O220" s="143">
        <v>0</v>
      </c>
      <c r="P220" s="143">
        <f t="shared" si="1"/>
        <v>0</v>
      </c>
      <c r="Q220" s="143">
        <v>0</v>
      </c>
      <c r="R220" s="143">
        <f t="shared" si="2"/>
        <v>0</v>
      </c>
      <c r="S220" s="143">
        <v>0</v>
      </c>
      <c r="T220" s="144">
        <f t="shared" si="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45" t="s">
        <v>153</v>
      </c>
      <c r="AT220" s="145" t="s">
        <v>149</v>
      </c>
      <c r="AU220" s="145" t="s">
        <v>78</v>
      </c>
      <c r="AY220" s="17" t="s">
        <v>147</v>
      </c>
      <c r="BE220" s="146">
        <f t="shared" si="4"/>
        <v>0</v>
      </c>
      <c r="BF220" s="146">
        <f t="shared" si="5"/>
        <v>0</v>
      </c>
      <c r="BG220" s="146">
        <f t="shared" si="6"/>
        <v>0</v>
      </c>
      <c r="BH220" s="146">
        <f t="shared" si="7"/>
        <v>0</v>
      </c>
      <c r="BI220" s="146">
        <f t="shared" si="8"/>
        <v>0</v>
      </c>
      <c r="BJ220" s="17" t="s">
        <v>78</v>
      </c>
      <c r="BK220" s="146">
        <f t="shared" si="9"/>
        <v>0</v>
      </c>
      <c r="BL220" s="17" t="s">
        <v>153</v>
      </c>
      <c r="BM220" s="145" t="s">
        <v>784</v>
      </c>
    </row>
    <row r="221" spans="1:65" s="2" customFormat="1" ht="24.2" customHeight="1">
      <c r="A221" s="26"/>
      <c r="B221" s="134"/>
      <c r="C221" s="135" t="s">
        <v>473</v>
      </c>
      <c r="D221" s="135" t="s">
        <v>149</v>
      </c>
      <c r="E221" s="136" t="s">
        <v>1428</v>
      </c>
      <c r="F221" s="137" t="s">
        <v>1429</v>
      </c>
      <c r="G221" s="138" t="s">
        <v>1427</v>
      </c>
      <c r="H221" s="189">
        <v>1</v>
      </c>
      <c r="I221" s="139">
        <v>0</v>
      </c>
      <c r="J221" s="139">
        <f t="shared" si="0"/>
        <v>0</v>
      </c>
      <c r="K221" s="140"/>
      <c r="L221" s="27"/>
      <c r="M221" s="141" t="s">
        <v>1</v>
      </c>
      <c r="N221" s="142" t="s">
        <v>36</v>
      </c>
      <c r="O221" s="143">
        <v>0</v>
      </c>
      <c r="P221" s="143">
        <f t="shared" si="1"/>
        <v>0</v>
      </c>
      <c r="Q221" s="143">
        <v>0</v>
      </c>
      <c r="R221" s="143">
        <f t="shared" si="2"/>
        <v>0</v>
      </c>
      <c r="S221" s="143">
        <v>0</v>
      </c>
      <c r="T221" s="144">
        <f t="shared" si="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45" t="s">
        <v>153</v>
      </c>
      <c r="AT221" s="145" t="s">
        <v>149</v>
      </c>
      <c r="AU221" s="145" t="s">
        <v>78</v>
      </c>
      <c r="AY221" s="17" t="s">
        <v>147</v>
      </c>
      <c r="BE221" s="146">
        <f t="shared" si="4"/>
        <v>0</v>
      </c>
      <c r="BF221" s="146">
        <f t="shared" si="5"/>
        <v>0</v>
      </c>
      <c r="BG221" s="146">
        <f t="shared" si="6"/>
        <v>0</v>
      </c>
      <c r="BH221" s="146">
        <f t="shared" si="7"/>
        <v>0</v>
      </c>
      <c r="BI221" s="146">
        <f t="shared" si="8"/>
        <v>0</v>
      </c>
      <c r="BJ221" s="17" t="s">
        <v>78</v>
      </c>
      <c r="BK221" s="146">
        <f t="shared" si="9"/>
        <v>0</v>
      </c>
      <c r="BL221" s="17" t="s">
        <v>153</v>
      </c>
      <c r="BM221" s="145" t="s">
        <v>795</v>
      </c>
    </row>
    <row r="222" spans="1:65" s="2" customFormat="1" ht="14.45" customHeight="1">
      <c r="A222" s="26"/>
      <c r="B222" s="134"/>
      <c r="C222" s="135" t="s">
        <v>477</v>
      </c>
      <c r="D222" s="135" t="s">
        <v>149</v>
      </c>
      <c r="E222" s="136" t="s">
        <v>1430</v>
      </c>
      <c r="F222" s="137" t="s">
        <v>1431</v>
      </c>
      <c r="G222" s="138" t="s">
        <v>379</v>
      </c>
      <c r="H222" s="189">
        <v>5</v>
      </c>
      <c r="I222" s="139">
        <v>0</v>
      </c>
      <c r="J222" s="139">
        <f t="shared" si="0"/>
        <v>0</v>
      </c>
      <c r="K222" s="140"/>
      <c r="L222" s="27"/>
      <c r="M222" s="141" t="s">
        <v>1</v>
      </c>
      <c r="N222" s="142" t="s">
        <v>36</v>
      </c>
      <c r="O222" s="143">
        <v>0</v>
      </c>
      <c r="P222" s="143">
        <f t="shared" si="1"/>
        <v>0</v>
      </c>
      <c r="Q222" s="143">
        <v>0</v>
      </c>
      <c r="R222" s="143">
        <f t="shared" si="2"/>
        <v>0</v>
      </c>
      <c r="S222" s="143">
        <v>0</v>
      </c>
      <c r="T222" s="144">
        <f t="shared" si="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45" t="s">
        <v>153</v>
      </c>
      <c r="AT222" s="145" t="s">
        <v>149</v>
      </c>
      <c r="AU222" s="145" t="s">
        <v>78</v>
      </c>
      <c r="AY222" s="17" t="s">
        <v>147</v>
      </c>
      <c r="BE222" s="146">
        <f t="shared" si="4"/>
        <v>0</v>
      </c>
      <c r="BF222" s="146">
        <f t="shared" si="5"/>
        <v>0</v>
      </c>
      <c r="BG222" s="146">
        <f t="shared" si="6"/>
        <v>0</v>
      </c>
      <c r="BH222" s="146">
        <f t="shared" si="7"/>
        <v>0</v>
      </c>
      <c r="BI222" s="146">
        <f t="shared" si="8"/>
        <v>0</v>
      </c>
      <c r="BJ222" s="17" t="s">
        <v>78</v>
      </c>
      <c r="BK222" s="146">
        <f t="shared" si="9"/>
        <v>0</v>
      </c>
      <c r="BL222" s="17" t="s">
        <v>153</v>
      </c>
      <c r="BM222" s="145" t="s">
        <v>803</v>
      </c>
    </row>
    <row r="223" spans="1:65" s="2" customFormat="1" ht="37.9" customHeight="1">
      <c r="A223" s="26"/>
      <c r="B223" s="134"/>
      <c r="C223" s="135" t="s">
        <v>481</v>
      </c>
      <c r="D223" s="135" t="s">
        <v>149</v>
      </c>
      <c r="E223" s="136" t="s">
        <v>1432</v>
      </c>
      <c r="F223" s="137" t="s">
        <v>1433</v>
      </c>
      <c r="G223" s="138" t="s">
        <v>1272</v>
      </c>
      <c r="H223" s="189">
        <v>1</v>
      </c>
      <c r="I223" s="139">
        <v>0</v>
      </c>
      <c r="J223" s="139">
        <f t="shared" si="0"/>
        <v>0</v>
      </c>
      <c r="K223" s="140"/>
      <c r="L223" s="27"/>
      <c r="M223" s="141" t="s">
        <v>1</v>
      </c>
      <c r="N223" s="142" t="s">
        <v>36</v>
      </c>
      <c r="O223" s="143">
        <v>0</v>
      </c>
      <c r="P223" s="143">
        <f t="shared" si="1"/>
        <v>0</v>
      </c>
      <c r="Q223" s="143">
        <v>0</v>
      </c>
      <c r="R223" s="143">
        <f t="shared" si="2"/>
        <v>0</v>
      </c>
      <c r="S223" s="143">
        <v>0</v>
      </c>
      <c r="T223" s="144">
        <f t="shared" si="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45" t="s">
        <v>153</v>
      </c>
      <c r="AT223" s="145" t="s">
        <v>149</v>
      </c>
      <c r="AU223" s="145" t="s">
        <v>78</v>
      </c>
      <c r="AY223" s="17" t="s">
        <v>147</v>
      </c>
      <c r="BE223" s="146">
        <f t="shared" si="4"/>
        <v>0</v>
      </c>
      <c r="BF223" s="146">
        <f t="shared" si="5"/>
        <v>0</v>
      </c>
      <c r="BG223" s="146">
        <f t="shared" si="6"/>
        <v>0</v>
      </c>
      <c r="BH223" s="146">
        <f t="shared" si="7"/>
        <v>0</v>
      </c>
      <c r="BI223" s="146">
        <f t="shared" si="8"/>
        <v>0</v>
      </c>
      <c r="BJ223" s="17" t="s">
        <v>78</v>
      </c>
      <c r="BK223" s="146">
        <f t="shared" si="9"/>
        <v>0</v>
      </c>
      <c r="BL223" s="17" t="s">
        <v>153</v>
      </c>
      <c r="BM223" s="145" t="s">
        <v>811</v>
      </c>
    </row>
    <row r="224" spans="1:65" s="2" customFormat="1" ht="37.9" customHeight="1">
      <c r="A224" s="26"/>
      <c r="B224" s="134"/>
      <c r="C224" s="135" t="s">
        <v>485</v>
      </c>
      <c r="D224" s="135" t="s">
        <v>149</v>
      </c>
      <c r="E224" s="136" t="s">
        <v>1434</v>
      </c>
      <c r="F224" s="137" t="s">
        <v>1435</v>
      </c>
      <c r="G224" s="138" t="s">
        <v>1272</v>
      </c>
      <c r="H224" s="189">
        <v>1</v>
      </c>
      <c r="I224" s="139">
        <v>0</v>
      </c>
      <c r="J224" s="139">
        <f t="shared" si="0"/>
        <v>0</v>
      </c>
      <c r="K224" s="140"/>
      <c r="L224" s="27"/>
      <c r="M224" s="141" t="s">
        <v>1</v>
      </c>
      <c r="N224" s="142" t="s">
        <v>36</v>
      </c>
      <c r="O224" s="143">
        <v>0</v>
      </c>
      <c r="P224" s="143">
        <f t="shared" si="1"/>
        <v>0</v>
      </c>
      <c r="Q224" s="143">
        <v>0</v>
      </c>
      <c r="R224" s="143">
        <f t="shared" si="2"/>
        <v>0</v>
      </c>
      <c r="S224" s="143">
        <v>0</v>
      </c>
      <c r="T224" s="144">
        <f t="shared" si="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45" t="s">
        <v>153</v>
      </c>
      <c r="AT224" s="145" t="s">
        <v>149</v>
      </c>
      <c r="AU224" s="145" t="s">
        <v>78</v>
      </c>
      <c r="AY224" s="17" t="s">
        <v>147</v>
      </c>
      <c r="BE224" s="146">
        <f t="shared" si="4"/>
        <v>0</v>
      </c>
      <c r="BF224" s="146">
        <f t="shared" si="5"/>
        <v>0</v>
      </c>
      <c r="BG224" s="146">
        <f t="shared" si="6"/>
        <v>0</v>
      </c>
      <c r="BH224" s="146">
        <f t="shared" si="7"/>
        <v>0</v>
      </c>
      <c r="BI224" s="146">
        <f t="shared" si="8"/>
        <v>0</v>
      </c>
      <c r="BJ224" s="17" t="s">
        <v>78</v>
      </c>
      <c r="BK224" s="146">
        <f t="shared" si="9"/>
        <v>0</v>
      </c>
      <c r="BL224" s="17" t="s">
        <v>153</v>
      </c>
      <c r="BM224" s="145" t="s">
        <v>819</v>
      </c>
    </row>
    <row r="225" spans="1:65" s="2" customFormat="1" ht="14.45" customHeight="1">
      <c r="A225" s="26"/>
      <c r="B225" s="134"/>
      <c r="C225" s="135" t="s">
        <v>489</v>
      </c>
      <c r="D225" s="135" t="s">
        <v>149</v>
      </c>
      <c r="E225" s="136" t="s">
        <v>1436</v>
      </c>
      <c r="F225" s="137" t="s">
        <v>1437</v>
      </c>
      <c r="G225" s="138" t="s">
        <v>1346</v>
      </c>
      <c r="H225" s="189">
        <v>8</v>
      </c>
      <c r="I225" s="139">
        <v>0</v>
      </c>
      <c r="J225" s="139">
        <f t="shared" si="0"/>
        <v>0</v>
      </c>
      <c r="K225" s="140"/>
      <c r="L225" s="27"/>
      <c r="M225" s="141" t="s">
        <v>1</v>
      </c>
      <c r="N225" s="142" t="s">
        <v>36</v>
      </c>
      <c r="O225" s="143">
        <v>0</v>
      </c>
      <c r="P225" s="143">
        <f t="shared" si="1"/>
        <v>0</v>
      </c>
      <c r="Q225" s="143">
        <v>0</v>
      </c>
      <c r="R225" s="143">
        <f t="shared" si="2"/>
        <v>0</v>
      </c>
      <c r="S225" s="143">
        <v>0</v>
      </c>
      <c r="T225" s="144">
        <f t="shared" si="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45" t="s">
        <v>153</v>
      </c>
      <c r="AT225" s="145" t="s">
        <v>149</v>
      </c>
      <c r="AU225" s="145" t="s">
        <v>78</v>
      </c>
      <c r="AY225" s="17" t="s">
        <v>147</v>
      </c>
      <c r="BE225" s="146">
        <f t="shared" si="4"/>
        <v>0</v>
      </c>
      <c r="BF225" s="146">
        <f t="shared" si="5"/>
        <v>0</v>
      </c>
      <c r="BG225" s="146">
        <f t="shared" si="6"/>
        <v>0</v>
      </c>
      <c r="BH225" s="146">
        <f t="shared" si="7"/>
        <v>0</v>
      </c>
      <c r="BI225" s="146">
        <f t="shared" si="8"/>
        <v>0</v>
      </c>
      <c r="BJ225" s="17" t="s">
        <v>78</v>
      </c>
      <c r="BK225" s="146">
        <f t="shared" si="9"/>
        <v>0</v>
      </c>
      <c r="BL225" s="17" t="s">
        <v>153</v>
      </c>
      <c r="BM225" s="145" t="s">
        <v>827</v>
      </c>
    </row>
    <row r="226" spans="1:65" s="2" customFormat="1" ht="14.45" customHeight="1">
      <c r="A226" s="26"/>
      <c r="B226" s="134"/>
      <c r="C226" s="135" t="s">
        <v>493</v>
      </c>
      <c r="D226" s="135" t="s">
        <v>149</v>
      </c>
      <c r="E226" s="136" t="s">
        <v>1438</v>
      </c>
      <c r="F226" s="137" t="s">
        <v>1439</v>
      </c>
      <c r="G226" s="138" t="s">
        <v>168</v>
      </c>
      <c r="H226" s="189">
        <v>0.2</v>
      </c>
      <c r="I226" s="139">
        <v>0</v>
      </c>
      <c r="J226" s="139">
        <f t="shared" si="0"/>
        <v>0</v>
      </c>
      <c r="K226" s="140"/>
      <c r="L226" s="27"/>
      <c r="M226" s="141" t="s">
        <v>1</v>
      </c>
      <c r="N226" s="142" t="s">
        <v>36</v>
      </c>
      <c r="O226" s="143">
        <v>0</v>
      </c>
      <c r="P226" s="143">
        <f t="shared" si="1"/>
        <v>0</v>
      </c>
      <c r="Q226" s="143">
        <v>0</v>
      </c>
      <c r="R226" s="143">
        <f t="shared" si="2"/>
        <v>0</v>
      </c>
      <c r="S226" s="143">
        <v>0</v>
      </c>
      <c r="T226" s="144">
        <f t="shared" si="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45" t="s">
        <v>153</v>
      </c>
      <c r="AT226" s="145" t="s">
        <v>149</v>
      </c>
      <c r="AU226" s="145" t="s">
        <v>78</v>
      </c>
      <c r="AY226" s="17" t="s">
        <v>147</v>
      </c>
      <c r="BE226" s="146">
        <f t="shared" si="4"/>
        <v>0</v>
      </c>
      <c r="BF226" s="146">
        <f t="shared" si="5"/>
        <v>0</v>
      </c>
      <c r="BG226" s="146">
        <f t="shared" si="6"/>
        <v>0</v>
      </c>
      <c r="BH226" s="146">
        <f t="shared" si="7"/>
        <v>0</v>
      </c>
      <c r="BI226" s="146">
        <f t="shared" si="8"/>
        <v>0</v>
      </c>
      <c r="BJ226" s="17" t="s">
        <v>78</v>
      </c>
      <c r="BK226" s="146">
        <f t="shared" si="9"/>
        <v>0</v>
      </c>
      <c r="BL226" s="17" t="s">
        <v>153</v>
      </c>
      <c r="BM226" s="145" t="s">
        <v>836</v>
      </c>
    </row>
    <row r="227" spans="1:65" s="2" customFormat="1" ht="14.45" customHeight="1">
      <c r="A227" s="26"/>
      <c r="B227" s="134"/>
      <c r="C227" s="135" t="s">
        <v>497</v>
      </c>
      <c r="D227" s="135" t="s">
        <v>149</v>
      </c>
      <c r="E227" s="136" t="s">
        <v>1440</v>
      </c>
      <c r="F227" s="137" t="s">
        <v>1441</v>
      </c>
      <c r="G227" s="138" t="s">
        <v>168</v>
      </c>
      <c r="H227" s="189">
        <v>0.2</v>
      </c>
      <c r="I227" s="139">
        <v>0</v>
      </c>
      <c r="J227" s="139">
        <f t="shared" si="0"/>
        <v>0</v>
      </c>
      <c r="K227" s="140"/>
      <c r="L227" s="27"/>
      <c r="M227" s="141" t="s">
        <v>1</v>
      </c>
      <c r="N227" s="142" t="s">
        <v>36</v>
      </c>
      <c r="O227" s="143">
        <v>0</v>
      </c>
      <c r="P227" s="143">
        <f t="shared" si="1"/>
        <v>0</v>
      </c>
      <c r="Q227" s="143">
        <v>0</v>
      </c>
      <c r="R227" s="143">
        <f t="shared" si="2"/>
        <v>0</v>
      </c>
      <c r="S227" s="143">
        <v>0</v>
      </c>
      <c r="T227" s="144">
        <f t="shared" si="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45" t="s">
        <v>153</v>
      </c>
      <c r="AT227" s="145" t="s">
        <v>149</v>
      </c>
      <c r="AU227" s="145" t="s">
        <v>78</v>
      </c>
      <c r="AY227" s="17" t="s">
        <v>147</v>
      </c>
      <c r="BE227" s="146">
        <f t="shared" si="4"/>
        <v>0</v>
      </c>
      <c r="BF227" s="146">
        <f t="shared" si="5"/>
        <v>0</v>
      </c>
      <c r="BG227" s="146">
        <f t="shared" si="6"/>
        <v>0</v>
      </c>
      <c r="BH227" s="146">
        <f t="shared" si="7"/>
        <v>0</v>
      </c>
      <c r="BI227" s="146">
        <f t="shared" si="8"/>
        <v>0</v>
      </c>
      <c r="BJ227" s="17" t="s">
        <v>78</v>
      </c>
      <c r="BK227" s="146">
        <f t="shared" si="9"/>
        <v>0</v>
      </c>
      <c r="BL227" s="17" t="s">
        <v>153</v>
      </c>
      <c r="BM227" s="145" t="s">
        <v>844</v>
      </c>
    </row>
    <row r="228" spans="2:63" s="12" customFormat="1" ht="25.9" customHeight="1">
      <c r="B228" s="122"/>
      <c r="D228" s="123" t="s">
        <v>70</v>
      </c>
      <c r="E228" s="124" t="s">
        <v>80</v>
      </c>
      <c r="F228" s="124" t="s">
        <v>1442</v>
      </c>
      <c r="H228" s="191"/>
      <c r="J228" s="125">
        <f>BK228</f>
        <v>0</v>
      </c>
      <c r="L228" s="122"/>
      <c r="M228" s="126"/>
      <c r="N228" s="127"/>
      <c r="O228" s="127"/>
      <c r="P228" s="128">
        <f>SUM(P229:P279)</f>
        <v>0</v>
      </c>
      <c r="Q228" s="127"/>
      <c r="R228" s="128">
        <f>SUM(R229:R279)</f>
        <v>0</v>
      </c>
      <c r="S228" s="127"/>
      <c r="T228" s="129">
        <f>SUM(T229:T279)</f>
        <v>0</v>
      </c>
      <c r="AR228" s="123" t="s">
        <v>78</v>
      </c>
      <c r="AT228" s="130" t="s">
        <v>70</v>
      </c>
      <c r="AU228" s="130" t="s">
        <v>71</v>
      </c>
      <c r="AY228" s="123" t="s">
        <v>147</v>
      </c>
      <c r="BK228" s="131">
        <f>SUM(BK229:BK279)</f>
        <v>0</v>
      </c>
    </row>
    <row r="229" spans="1:65" s="2" customFormat="1" ht="37.9" customHeight="1">
      <c r="A229" s="26"/>
      <c r="B229" s="134"/>
      <c r="C229" s="154" t="s">
        <v>501</v>
      </c>
      <c r="D229" s="154" t="s">
        <v>191</v>
      </c>
      <c r="E229" s="155" t="s">
        <v>1443</v>
      </c>
      <c r="F229" s="156" t="s">
        <v>1444</v>
      </c>
      <c r="G229" s="157" t="s">
        <v>1272</v>
      </c>
      <c r="H229" s="192">
        <v>0</v>
      </c>
      <c r="I229" s="158">
        <v>0</v>
      </c>
      <c r="J229" s="158">
        <f>ROUND(I229*H229,2)</f>
        <v>0</v>
      </c>
      <c r="K229" s="159"/>
      <c r="L229" s="160"/>
      <c r="M229" s="161" t="s">
        <v>1</v>
      </c>
      <c r="N229" s="162" t="s">
        <v>36</v>
      </c>
      <c r="O229" s="143">
        <v>0</v>
      </c>
      <c r="P229" s="143">
        <f>O229*H229</f>
        <v>0</v>
      </c>
      <c r="Q229" s="143">
        <v>0</v>
      </c>
      <c r="R229" s="143">
        <f>Q229*H229</f>
        <v>0</v>
      </c>
      <c r="S229" s="143">
        <v>0</v>
      </c>
      <c r="T229" s="144">
        <f>S229*H229</f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45" t="s">
        <v>186</v>
      </c>
      <c r="AT229" s="145" t="s">
        <v>191</v>
      </c>
      <c r="AU229" s="145" t="s">
        <v>78</v>
      </c>
      <c r="AY229" s="17" t="s">
        <v>147</v>
      </c>
      <c r="BE229" s="146">
        <f>IF(N229="základní",J229,0)</f>
        <v>0</v>
      </c>
      <c r="BF229" s="146">
        <f>IF(N229="snížená",J229,0)</f>
        <v>0</v>
      </c>
      <c r="BG229" s="146">
        <f>IF(N229="zákl. přenesená",J229,0)</f>
        <v>0</v>
      </c>
      <c r="BH229" s="146">
        <f>IF(N229="sníž. přenesená",J229,0)</f>
        <v>0</v>
      </c>
      <c r="BI229" s="146">
        <f>IF(N229="nulová",J229,0)</f>
        <v>0</v>
      </c>
      <c r="BJ229" s="17" t="s">
        <v>78</v>
      </c>
      <c r="BK229" s="146">
        <f>ROUND(I229*H229,2)</f>
        <v>0</v>
      </c>
      <c r="BL229" s="17" t="s">
        <v>153</v>
      </c>
      <c r="BM229" s="145" t="s">
        <v>854</v>
      </c>
    </row>
    <row r="230" spans="1:47" s="2" customFormat="1" ht="19.5">
      <c r="A230" s="26"/>
      <c r="B230" s="27"/>
      <c r="C230" s="26"/>
      <c r="D230" s="148" t="s">
        <v>1268</v>
      </c>
      <c r="E230" s="26"/>
      <c r="F230" s="182" t="s">
        <v>1445</v>
      </c>
      <c r="G230" s="26"/>
      <c r="H230" s="197"/>
      <c r="I230" s="26"/>
      <c r="J230" s="26"/>
      <c r="K230" s="26"/>
      <c r="L230" s="27"/>
      <c r="M230" s="183"/>
      <c r="N230" s="184"/>
      <c r="O230" s="46"/>
      <c r="P230" s="46"/>
      <c r="Q230" s="46"/>
      <c r="R230" s="46"/>
      <c r="S230" s="46"/>
      <c r="T230" s="47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T230" s="17" t="s">
        <v>1268</v>
      </c>
      <c r="AU230" s="17" t="s">
        <v>78</v>
      </c>
    </row>
    <row r="231" spans="1:65" s="2" customFormat="1" ht="14.45" customHeight="1">
      <c r="A231" s="26"/>
      <c r="B231" s="134"/>
      <c r="C231" s="154" t="s">
        <v>507</v>
      </c>
      <c r="D231" s="154" t="s">
        <v>191</v>
      </c>
      <c r="E231" s="155" t="s">
        <v>1446</v>
      </c>
      <c r="F231" s="156" t="s">
        <v>1447</v>
      </c>
      <c r="G231" s="157" t="s">
        <v>1272</v>
      </c>
      <c r="H231" s="192">
        <v>0</v>
      </c>
      <c r="I231" s="158">
        <v>0</v>
      </c>
      <c r="J231" s="158">
        <f>ROUND(I231*H231,2)</f>
        <v>0</v>
      </c>
      <c r="K231" s="159"/>
      <c r="L231" s="160"/>
      <c r="M231" s="161" t="s">
        <v>1</v>
      </c>
      <c r="N231" s="162" t="s">
        <v>36</v>
      </c>
      <c r="O231" s="143">
        <v>0</v>
      </c>
      <c r="P231" s="143">
        <f>O231*H231</f>
        <v>0</v>
      </c>
      <c r="Q231" s="143">
        <v>0</v>
      </c>
      <c r="R231" s="143">
        <f>Q231*H231</f>
        <v>0</v>
      </c>
      <c r="S231" s="143">
        <v>0</v>
      </c>
      <c r="T231" s="144">
        <f>S231*H231</f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45" t="s">
        <v>186</v>
      </c>
      <c r="AT231" s="145" t="s">
        <v>191</v>
      </c>
      <c r="AU231" s="145" t="s">
        <v>78</v>
      </c>
      <c r="AY231" s="17" t="s">
        <v>147</v>
      </c>
      <c r="BE231" s="146">
        <f>IF(N231="základní",J231,0)</f>
        <v>0</v>
      </c>
      <c r="BF231" s="146">
        <f>IF(N231="snížená",J231,0)</f>
        <v>0</v>
      </c>
      <c r="BG231" s="146">
        <f>IF(N231="zákl. přenesená",J231,0)</f>
        <v>0</v>
      </c>
      <c r="BH231" s="146">
        <f>IF(N231="sníž. přenesená",J231,0)</f>
        <v>0</v>
      </c>
      <c r="BI231" s="146">
        <f>IF(N231="nulová",J231,0)</f>
        <v>0</v>
      </c>
      <c r="BJ231" s="17" t="s">
        <v>78</v>
      </c>
      <c r="BK231" s="146">
        <f>ROUND(I231*H231,2)</f>
        <v>0</v>
      </c>
      <c r="BL231" s="17" t="s">
        <v>153</v>
      </c>
      <c r="BM231" s="145" t="s">
        <v>864</v>
      </c>
    </row>
    <row r="232" spans="1:47" s="2" customFormat="1" ht="19.5">
      <c r="A232" s="26"/>
      <c r="B232" s="27"/>
      <c r="C232" s="26"/>
      <c r="D232" s="148" t="s">
        <v>1268</v>
      </c>
      <c r="E232" s="26"/>
      <c r="F232" s="182" t="s">
        <v>1448</v>
      </c>
      <c r="G232" s="26"/>
      <c r="H232" s="197"/>
      <c r="I232" s="26"/>
      <c r="J232" s="26"/>
      <c r="K232" s="26"/>
      <c r="L232" s="27"/>
      <c r="M232" s="183"/>
      <c r="N232" s="184"/>
      <c r="O232" s="46"/>
      <c r="P232" s="46"/>
      <c r="Q232" s="46"/>
      <c r="R232" s="46"/>
      <c r="S232" s="46"/>
      <c r="T232" s="47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T232" s="17" t="s">
        <v>1268</v>
      </c>
      <c r="AU232" s="17" t="s">
        <v>78</v>
      </c>
    </row>
    <row r="233" spans="1:65" s="2" customFormat="1" ht="14.45" customHeight="1">
      <c r="A233" s="26"/>
      <c r="B233" s="134"/>
      <c r="C233" s="154" t="s">
        <v>513</v>
      </c>
      <c r="D233" s="154" t="s">
        <v>191</v>
      </c>
      <c r="E233" s="155" t="s">
        <v>1449</v>
      </c>
      <c r="F233" s="156" t="s">
        <v>1450</v>
      </c>
      <c r="G233" s="157" t="s">
        <v>1272</v>
      </c>
      <c r="H233" s="192">
        <v>0</v>
      </c>
      <c r="I233" s="158">
        <v>0</v>
      </c>
      <c r="J233" s="158">
        <f>ROUND(I233*H233,2)</f>
        <v>0</v>
      </c>
      <c r="K233" s="159"/>
      <c r="L233" s="160"/>
      <c r="M233" s="161" t="s">
        <v>1</v>
      </c>
      <c r="N233" s="162" t="s">
        <v>36</v>
      </c>
      <c r="O233" s="143">
        <v>0</v>
      </c>
      <c r="P233" s="143">
        <f>O233*H233</f>
        <v>0</v>
      </c>
      <c r="Q233" s="143">
        <v>0</v>
      </c>
      <c r="R233" s="143">
        <f>Q233*H233</f>
        <v>0</v>
      </c>
      <c r="S233" s="143">
        <v>0</v>
      </c>
      <c r="T233" s="144">
        <f>S233*H233</f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45" t="s">
        <v>186</v>
      </c>
      <c r="AT233" s="145" t="s">
        <v>191</v>
      </c>
      <c r="AU233" s="145" t="s">
        <v>78</v>
      </c>
      <c r="AY233" s="17" t="s">
        <v>147</v>
      </c>
      <c r="BE233" s="146">
        <f>IF(N233="základní",J233,0)</f>
        <v>0</v>
      </c>
      <c r="BF233" s="146">
        <f>IF(N233="snížená",J233,0)</f>
        <v>0</v>
      </c>
      <c r="BG233" s="146">
        <f>IF(N233="zákl. přenesená",J233,0)</f>
        <v>0</v>
      </c>
      <c r="BH233" s="146">
        <f>IF(N233="sníž. přenesená",J233,0)</f>
        <v>0</v>
      </c>
      <c r="BI233" s="146">
        <f>IF(N233="nulová",J233,0)</f>
        <v>0</v>
      </c>
      <c r="BJ233" s="17" t="s">
        <v>78</v>
      </c>
      <c r="BK233" s="146">
        <f>ROUND(I233*H233,2)</f>
        <v>0</v>
      </c>
      <c r="BL233" s="17" t="s">
        <v>153</v>
      </c>
      <c r="BM233" s="145" t="s">
        <v>874</v>
      </c>
    </row>
    <row r="234" spans="1:47" s="2" customFormat="1" ht="19.5">
      <c r="A234" s="26"/>
      <c r="B234" s="27"/>
      <c r="C234" s="26"/>
      <c r="D234" s="148" t="s">
        <v>1268</v>
      </c>
      <c r="E234" s="26"/>
      <c r="F234" s="182" t="s">
        <v>1451</v>
      </c>
      <c r="G234" s="26"/>
      <c r="H234" s="197"/>
      <c r="I234" s="26"/>
      <c r="J234" s="26"/>
      <c r="K234" s="26"/>
      <c r="L234" s="27"/>
      <c r="M234" s="183"/>
      <c r="N234" s="184"/>
      <c r="O234" s="46"/>
      <c r="P234" s="46"/>
      <c r="Q234" s="46"/>
      <c r="R234" s="46"/>
      <c r="S234" s="46"/>
      <c r="T234" s="47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T234" s="17" t="s">
        <v>1268</v>
      </c>
      <c r="AU234" s="17" t="s">
        <v>78</v>
      </c>
    </row>
    <row r="235" spans="1:65" s="2" customFormat="1" ht="24.2" customHeight="1">
      <c r="A235" s="26"/>
      <c r="B235" s="134"/>
      <c r="C235" s="154" t="s">
        <v>518</v>
      </c>
      <c r="D235" s="154" t="s">
        <v>191</v>
      </c>
      <c r="E235" s="155" t="s">
        <v>1452</v>
      </c>
      <c r="F235" s="156" t="s">
        <v>1453</v>
      </c>
      <c r="G235" s="157" t="s">
        <v>314</v>
      </c>
      <c r="H235" s="192">
        <v>0</v>
      </c>
      <c r="I235" s="158">
        <v>0</v>
      </c>
      <c r="J235" s="158">
        <f>ROUND(I235*H235,2)</f>
        <v>0</v>
      </c>
      <c r="K235" s="159"/>
      <c r="L235" s="160"/>
      <c r="M235" s="161" t="s">
        <v>1</v>
      </c>
      <c r="N235" s="162" t="s">
        <v>36</v>
      </c>
      <c r="O235" s="143">
        <v>0</v>
      </c>
      <c r="P235" s="143">
        <f>O235*H235</f>
        <v>0</v>
      </c>
      <c r="Q235" s="143">
        <v>0</v>
      </c>
      <c r="R235" s="143">
        <f>Q235*H235</f>
        <v>0</v>
      </c>
      <c r="S235" s="143">
        <v>0</v>
      </c>
      <c r="T235" s="144">
        <f>S235*H235</f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45" t="s">
        <v>186</v>
      </c>
      <c r="AT235" s="145" t="s">
        <v>191</v>
      </c>
      <c r="AU235" s="145" t="s">
        <v>78</v>
      </c>
      <c r="AY235" s="17" t="s">
        <v>147</v>
      </c>
      <c r="BE235" s="146">
        <f>IF(N235="základní",J235,0)</f>
        <v>0</v>
      </c>
      <c r="BF235" s="146">
        <f>IF(N235="snížená",J235,0)</f>
        <v>0</v>
      </c>
      <c r="BG235" s="146">
        <f>IF(N235="zákl. přenesená",J235,0)</f>
        <v>0</v>
      </c>
      <c r="BH235" s="146">
        <f>IF(N235="sníž. přenesená",J235,0)</f>
        <v>0</v>
      </c>
      <c r="BI235" s="146">
        <f>IF(N235="nulová",J235,0)</f>
        <v>0</v>
      </c>
      <c r="BJ235" s="17" t="s">
        <v>78</v>
      </c>
      <c r="BK235" s="146">
        <f>ROUND(I235*H235,2)</f>
        <v>0</v>
      </c>
      <c r="BL235" s="17" t="s">
        <v>153</v>
      </c>
      <c r="BM235" s="145" t="s">
        <v>885</v>
      </c>
    </row>
    <row r="236" spans="1:47" s="2" customFormat="1" ht="19.5">
      <c r="A236" s="26"/>
      <c r="B236" s="27"/>
      <c r="C236" s="26"/>
      <c r="D236" s="148" t="s">
        <v>1268</v>
      </c>
      <c r="E236" s="26"/>
      <c r="F236" s="182" t="s">
        <v>1454</v>
      </c>
      <c r="G236" s="26"/>
      <c r="H236" s="197"/>
      <c r="I236" s="26"/>
      <c r="J236" s="26"/>
      <c r="K236" s="26"/>
      <c r="L236" s="27"/>
      <c r="M236" s="183"/>
      <c r="N236" s="184"/>
      <c r="O236" s="46"/>
      <c r="P236" s="46"/>
      <c r="Q236" s="46"/>
      <c r="R236" s="46"/>
      <c r="S236" s="46"/>
      <c r="T236" s="47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T236" s="17" t="s">
        <v>1268</v>
      </c>
      <c r="AU236" s="17" t="s">
        <v>78</v>
      </c>
    </row>
    <row r="237" spans="1:65" s="2" customFormat="1" ht="14.45" customHeight="1">
      <c r="A237" s="26"/>
      <c r="B237" s="134"/>
      <c r="C237" s="154" t="s">
        <v>524</v>
      </c>
      <c r="D237" s="154" t="s">
        <v>191</v>
      </c>
      <c r="E237" s="155" t="s">
        <v>1455</v>
      </c>
      <c r="F237" s="156" t="s">
        <v>1456</v>
      </c>
      <c r="G237" s="157" t="s">
        <v>314</v>
      </c>
      <c r="H237" s="192">
        <v>0</v>
      </c>
      <c r="I237" s="158">
        <v>0</v>
      </c>
      <c r="J237" s="158">
        <f>ROUND(I237*H237,2)</f>
        <v>0</v>
      </c>
      <c r="K237" s="159"/>
      <c r="L237" s="160"/>
      <c r="M237" s="161" t="s">
        <v>1</v>
      </c>
      <c r="N237" s="162" t="s">
        <v>36</v>
      </c>
      <c r="O237" s="143">
        <v>0</v>
      </c>
      <c r="P237" s="143">
        <f>O237*H237</f>
        <v>0</v>
      </c>
      <c r="Q237" s="143">
        <v>0</v>
      </c>
      <c r="R237" s="143">
        <f>Q237*H237</f>
        <v>0</v>
      </c>
      <c r="S237" s="143">
        <v>0</v>
      </c>
      <c r="T237" s="144">
        <f>S237*H237</f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45" t="s">
        <v>186</v>
      </c>
      <c r="AT237" s="145" t="s">
        <v>191</v>
      </c>
      <c r="AU237" s="145" t="s">
        <v>78</v>
      </c>
      <c r="AY237" s="17" t="s">
        <v>147</v>
      </c>
      <c r="BE237" s="146">
        <f>IF(N237="základní",J237,0)</f>
        <v>0</v>
      </c>
      <c r="BF237" s="146">
        <f>IF(N237="snížená",J237,0)</f>
        <v>0</v>
      </c>
      <c r="BG237" s="146">
        <f>IF(N237="zákl. přenesená",J237,0)</f>
        <v>0</v>
      </c>
      <c r="BH237" s="146">
        <f>IF(N237="sníž. přenesená",J237,0)</f>
        <v>0</v>
      </c>
      <c r="BI237" s="146">
        <f>IF(N237="nulová",J237,0)</f>
        <v>0</v>
      </c>
      <c r="BJ237" s="17" t="s">
        <v>78</v>
      </c>
      <c r="BK237" s="146">
        <f>ROUND(I237*H237,2)</f>
        <v>0</v>
      </c>
      <c r="BL237" s="17" t="s">
        <v>153</v>
      </c>
      <c r="BM237" s="145" t="s">
        <v>894</v>
      </c>
    </row>
    <row r="238" spans="1:47" s="2" customFormat="1" ht="19.5">
      <c r="A238" s="26"/>
      <c r="B238" s="27"/>
      <c r="C238" s="26"/>
      <c r="D238" s="148" t="s">
        <v>1268</v>
      </c>
      <c r="E238" s="26"/>
      <c r="F238" s="182" t="s">
        <v>1283</v>
      </c>
      <c r="G238" s="26"/>
      <c r="H238" s="197"/>
      <c r="I238" s="26"/>
      <c r="J238" s="26"/>
      <c r="K238" s="26"/>
      <c r="L238" s="27"/>
      <c r="M238" s="183"/>
      <c r="N238" s="184"/>
      <c r="O238" s="46"/>
      <c r="P238" s="46"/>
      <c r="Q238" s="46"/>
      <c r="R238" s="46"/>
      <c r="S238" s="46"/>
      <c r="T238" s="47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T238" s="17" t="s">
        <v>1268</v>
      </c>
      <c r="AU238" s="17" t="s">
        <v>78</v>
      </c>
    </row>
    <row r="239" spans="1:65" s="2" customFormat="1" ht="24.2" customHeight="1">
      <c r="A239" s="26"/>
      <c r="B239" s="134"/>
      <c r="C239" s="154" t="s">
        <v>529</v>
      </c>
      <c r="D239" s="154" t="s">
        <v>191</v>
      </c>
      <c r="E239" s="155" t="s">
        <v>1457</v>
      </c>
      <c r="F239" s="156" t="s">
        <v>1458</v>
      </c>
      <c r="G239" s="157" t="s">
        <v>1272</v>
      </c>
      <c r="H239" s="192">
        <v>0</v>
      </c>
      <c r="I239" s="158">
        <v>0</v>
      </c>
      <c r="J239" s="158">
        <f>ROUND(I239*H239,2)</f>
        <v>0</v>
      </c>
      <c r="K239" s="159"/>
      <c r="L239" s="160"/>
      <c r="M239" s="161" t="s">
        <v>1</v>
      </c>
      <c r="N239" s="162" t="s">
        <v>36</v>
      </c>
      <c r="O239" s="143">
        <v>0</v>
      </c>
      <c r="P239" s="143">
        <f>O239*H239</f>
        <v>0</v>
      </c>
      <c r="Q239" s="143">
        <v>0</v>
      </c>
      <c r="R239" s="143">
        <f>Q239*H239</f>
        <v>0</v>
      </c>
      <c r="S239" s="143">
        <v>0</v>
      </c>
      <c r="T239" s="144">
        <f>S239*H239</f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45" t="s">
        <v>186</v>
      </c>
      <c r="AT239" s="145" t="s">
        <v>191</v>
      </c>
      <c r="AU239" s="145" t="s">
        <v>78</v>
      </c>
      <c r="AY239" s="17" t="s">
        <v>147</v>
      </c>
      <c r="BE239" s="146">
        <f>IF(N239="základní",J239,0)</f>
        <v>0</v>
      </c>
      <c r="BF239" s="146">
        <f>IF(N239="snížená",J239,0)</f>
        <v>0</v>
      </c>
      <c r="BG239" s="146">
        <f>IF(N239="zákl. přenesená",J239,0)</f>
        <v>0</v>
      </c>
      <c r="BH239" s="146">
        <f>IF(N239="sníž. přenesená",J239,0)</f>
        <v>0</v>
      </c>
      <c r="BI239" s="146">
        <f>IF(N239="nulová",J239,0)</f>
        <v>0</v>
      </c>
      <c r="BJ239" s="17" t="s">
        <v>78</v>
      </c>
      <c r="BK239" s="146">
        <f>ROUND(I239*H239,2)</f>
        <v>0</v>
      </c>
      <c r="BL239" s="17" t="s">
        <v>153</v>
      </c>
      <c r="BM239" s="145" t="s">
        <v>904</v>
      </c>
    </row>
    <row r="240" spans="1:47" s="2" customFormat="1" ht="19.5">
      <c r="A240" s="26"/>
      <c r="B240" s="27"/>
      <c r="C240" s="26"/>
      <c r="D240" s="148" t="s">
        <v>1268</v>
      </c>
      <c r="E240" s="26"/>
      <c r="F240" s="182" t="s">
        <v>1459</v>
      </c>
      <c r="G240" s="26"/>
      <c r="H240" s="197"/>
      <c r="I240" s="26"/>
      <c r="J240" s="26"/>
      <c r="K240" s="26"/>
      <c r="L240" s="27"/>
      <c r="M240" s="183"/>
      <c r="N240" s="184"/>
      <c r="O240" s="46"/>
      <c r="P240" s="46"/>
      <c r="Q240" s="46"/>
      <c r="R240" s="46"/>
      <c r="S240" s="46"/>
      <c r="T240" s="47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T240" s="17" t="s">
        <v>1268</v>
      </c>
      <c r="AU240" s="17" t="s">
        <v>78</v>
      </c>
    </row>
    <row r="241" spans="1:65" s="2" customFormat="1" ht="24.2" customHeight="1">
      <c r="A241" s="26"/>
      <c r="B241" s="134"/>
      <c r="C241" s="135" t="s">
        <v>533</v>
      </c>
      <c r="D241" s="135" t="s">
        <v>149</v>
      </c>
      <c r="E241" s="136" t="s">
        <v>1460</v>
      </c>
      <c r="F241" s="137" t="s">
        <v>1461</v>
      </c>
      <c r="G241" s="138" t="s">
        <v>1272</v>
      </c>
      <c r="H241" s="189">
        <v>0</v>
      </c>
      <c r="I241" s="139">
        <v>0</v>
      </c>
      <c r="J241" s="139">
        <f>ROUND(I241*H241,2)</f>
        <v>0</v>
      </c>
      <c r="K241" s="140"/>
      <c r="L241" s="27"/>
      <c r="M241" s="141" t="s">
        <v>1</v>
      </c>
      <c r="N241" s="142" t="s">
        <v>36</v>
      </c>
      <c r="O241" s="143">
        <v>0</v>
      </c>
      <c r="P241" s="143">
        <f>O241*H241</f>
        <v>0</v>
      </c>
      <c r="Q241" s="143">
        <v>0</v>
      </c>
      <c r="R241" s="143">
        <f>Q241*H241</f>
        <v>0</v>
      </c>
      <c r="S241" s="143">
        <v>0</v>
      </c>
      <c r="T241" s="144">
        <f>S241*H241</f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45" t="s">
        <v>153</v>
      </c>
      <c r="AT241" s="145" t="s">
        <v>149</v>
      </c>
      <c r="AU241" s="145" t="s">
        <v>78</v>
      </c>
      <c r="AY241" s="17" t="s">
        <v>147</v>
      </c>
      <c r="BE241" s="146">
        <f>IF(N241="základní",J241,0)</f>
        <v>0</v>
      </c>
      <c r="BF241" s="146">
        <f>IF(N241="snížená",J241,0)</f>
        <v>0</v>
      </c>
      <c r="BG241" s="146">
        <f>IF(N241="zákl. přenesená",J241,0)</f>
        <v>0</v>
      </c>
      <c r="BH241" s="146">
        <f>IF(N241="sníž. přenesená",J241,0)</f>
        <v>0</v>
      </c>
      <c r="BI241" s="146">
        <f>IF(N241="nulová",J241,0)</f>
        <v>0</v>
      </c>
      <c r="BJ241" s="17" t="s">
        <v>78</v>
      </c>
      <c r="BK241" s="146">
        <f>ROUND(I241*H241,2)</f>
        <v>0</v>
      </c>
      <c r="BL241" s="17" t="s">
        <v>153</v>
      </c>
      <c r="BM241" s="145" t="s">
        <v>914</v>
      </c>
    </row>
    <row r="242" spans="1:65" s="2" customFormat="1" ht="14.45" customHeight="1">
      <c r="A242" s="26"/>
      <c r="B242" s="134"/>
      <c r="C242" s="135" t="s">
        <v>539</v>
      </c>
      <c r="D242" s="135" t="s">
        <v>149</v>
      </c>
      <c r="E242" s="136" t="s">
        <v>1462</v>
      </c>
      <c r="F242" s="137" t="s">
        <v>1463</v>
      </c>
      <c r="G242" s="138" t="s">
        <v>1346</v>
      </c>
      <c r="H242" s="189">
        <v>0</v>
      </c>
      <c r="I242" s="139">
        <v>0</v>
      </c>
      <c r="J242" s="139">
        <f>ROUND(I242*H242,2)</f>
        <v>0</v>
      </c>
      <c r="K242" s="140"/>
      <c r="L242" s="27"/>
      <c r="M242" s="141" t="s">
        <v>1</v>
      </c>
      <c r="N242" s="142" t="s">
        <v>36</v>
      </c>
      <c r="O242" s="143">
        <v>0</v>
      </c>
      <c r="P242" s="143">
        <f>O242*H242</f>
        <v>0</v>
      </c>
      <c r="Q242" s="143">
        <v>0</v>
      </c>
      <c r="R242" s="143">
        <f>Q242*H242</f>
        <v>0</v>
      </c>
      <c r="S242" s="143">
        <v>0</v>
      </c>
      <c r="T242" s="144">
        <f>S242*H242</f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45" t="s">
        <v>153</v>
      </c>
      <c r="AT242" s="145" t="s">
        <v>149</v>
      </c>
      <c r="AU242" s="145" t="s">
        <v>78</v>
      </c>
      <c r="AY242" s="17" t="s">
        <v>147</v>
      </c>
      <c r="BE242" s="146">
        <f>IF(N242="základní",J242,0)</f>
        <v>0</v>
      </c>
      <c r="BF242" s="146">
        <f>IF(N242="snížená",J242,0)</f>
        <v>0</v>
      </c>
      <c r="BG242" s="146">
        <f>IF(N242="zákl. přenesená",J242,0)</f>
        <v>0</v>
      </c>
      <c r="BH242" s="146">
        <f>IF(N242="sníž. přenesená",J242,0)</f>
        <v>0</v>
      </c>
      <c r="BI242" s="146">
        <f>IF(N242="nulová",J242,0)</f>
        <v>0</v>
      </c>
      <c r="BJ242" s="17" t="s">
        <v>78</v>
      </c>
      <c r="BK242" s="146">
        <f>ROUND(I242*H242,2)</f>
        <v>0</v>
      </c>
      <c r="BL242" s="17" t="s">
        <v>153</v>
      </c>
      <c r="BM242" s="145" t="s">
        <v>925</v>
      </c>
    </row>
    <row r="243" spans="1:65" s="2" customFormat="1" ht="14.45" customHeight="1">
      <c r="A243" s="26"/>
      <c r="B243" s="134"/>
      <c r="C243" s="135" t="s">
        <v>544</v>
      </c>
      <c r="D243" s="135" t="s">
        <v>149</v>
      </c>
      <c r="E243" s="136" t="s">
        <v>1464</v>
      </c>
      <c r="F243" s="137" t="s">
        <v>1465</v>
      </c>
      <c r="G243" s="138" t="s">
        <v>1346</v>
      </c>
      <c r="H243" s="189">
        <v>0</v>
      </c>
      <c r="I243" s="139">
        <v>0</v>
      </c>
      <c r="J243" s="139">
        <f>ROUND(I243*H243,2)</f>
        <v>0</v>
      </c>
      <c r="K243" s="140"/>
      <c r="L243" s="27"/>
      <c r="M243" s="141" t="s">
        <v>1</v>
      </c>
      <c r="N243" s="142" t="s">
        <v>36</v>
      </c>
      <c r="O243" s="143">
        <v>0</v>
      </c>
      <c r="P243" s="143">
        <f>O243*H243</f>
        <v>0</v>
      </c>
      <c r="Q243" s="143">
        <v>0</v>
      </c>
      <c r="R243" s="143">
        <f>Q243*H243</f>
        <v>0</v>
      </c>
      <c r="S243" s="143">
        <v>0</v>
      </c>
      <c r="T243" s="144">
        <f>S243*H243</f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45" t="s">
        <v>153</v>
      </c>
      <c r="AT243" s="145" t="s">
        <v>149</v>
      </c>
      <c r="AU243" s="145" t="s">
        <v>78</v>
      </c>
      <c r="AY243" s="17" t="s">
        <v>147</v>
      </c>
      <c r="BE243" s="146">
        <f>IF(N243="základní",J243,0)</f>
        <v>0</v>
      </c>
      <c r="BF243" s="146">
        <f>IF(N243="snížená",J243,0)</f>
        <v>0</v>
      </c>
      <c r="BG243" s="146">
        <f>IF(N243="zákl. přenesená",J243,0)</f>
        <v>0</v>
      </c>
      <c r="BH243" s="146">
        <f>IF(N243="sníž. přenesená",J243,0)</f>
        <v>0</v>
      </c>
      <c r="BI243" s="146">
        <f>IF(N243="nulová",J243,0)</f>
        <v>0</v>
      </c>
      <c r="BJ243" s="17" t="s">
        <v>78</v>
      </c>
      <c r="BK243" s="146">
        <f>ROUND(I243*H243,2)</f>
        <v>0</v>
      </c>
      <c r="BL243" s="17" t="s">
        <v>153</v>
      </c>
      <c r="BM243" s="145" t="s">
        <v>936</v>
      </c>
    </row>
    <row r="244" spans="1:65" s="2" customFormat="1" ht="14.45" customHeight="1">
      <c r="A244" s="26"/>
      <c r="B244" s="134"/>
      <c r="C244" s="135" t="s">
        <v>549</v>
      </c>
      <c r="D244" s="135" t="s">
        <v>149</v>
      </c>
      <c r="E244" s="136" t="s">
        <v>1466</v>
      </c>
      <c r="F244" s="137" t="s">
        <v>1467</v>
      </c>
      <c r="G244" s="138" t="s">
        <v>1272</v>
      </c>
      <c r="H244" s="189">
        <v>0</v>
      </c>
      <c r="I244" s="139">
        <v>0</v>
      </c>
      <c r="J244" s="139">
        <f>ROUND(I244*H244,2)</f>
        <v>0</v>
      </c>
      <c r="K244" s="140"/>
      <c r="L244" s="27"/>
      <c r="M244" s="141" t="s">
        <v>1</v>
      </c>
      <c r="N244" s="142" t="s">
        <v>36</v>
      </c>
      <c r="O244" s="143">
        <v>0</v>
      </c>
      <c r="P244" s="143">
        <f>O244*H244</f>
        <v>0</v>
      </c>
      <c r="Q244" s="143">
        <v>0</v>
      </c>
      <c r="R244" s="143">
        <f>Q244*H244</f>
        <v>0</v>
      </c>
      <c r="S244" s="143">
        <v>0</v>
      </c>
      <c r="T244" s="144">
        <f>S244*H244</f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45" t="s">
        <v>153</v>
      </c>
      <c r="AT244" s="145" t="s">
        <v>149</v>
      </c>
      <c r="AU244" s="145" t="s">
        <v>78</v>
      </c>
      <c r="AY244" s="17" t="s">
        <v>147</v>
      </c>
      <c r="BE244" s="146">
        <f>IF(N244="základní",J244,0)</f>
        <v>0</v>
      </c>
      <c r="BF244" s="146">
        <f>IF(N244="snížená",J244,0)</f>
        <v>0</v>
      </c>
      <c r="BG244" s="146">
        <f>IF(N244="zákl. přenesená",J244,0)</f>
        <v>0</v>
      </c>
      <c r="BH244" s="146">
        <f>IF(N244="sníž. přenesená",J244,0)</f>
        <v>0</v>
      </c>
      <c r="BI244" s="146">
        <f>IF(N244="nulová",J244,0)</f>
        <v>0</v>
      </c>
      <c r="BJ244" s="17" t="s">
        <v>78</v>
      </c>
      <c r="BK244" s="146">
        <f>ROUND(I244*H244,2)</f>
        <v>0</v>
      </c>
      <c r="BL244" s="17" t="s">
        <v>153</v>
      </c>
      <c r="BM244" s="145" t="s">
        <v>944</v>
      </c>
    </row>
    <row r="245" spans="1:65" s="2" customFormat="1" ht="24.2" customHeight="1">
      <c r="A245" s="26"/>
      <c r="B245" s="134"/>
      <c r="C245" s="154" t="s">
        <v>554</v>
      </c>
      <c r="D245" s="154" t="s">
        <v>191</v>
      </c>
      <c r="E245" s="155" t="s">
        <v>1468</v>
      </c>
      <c r="F245" s="156" t="s">
        <v>1469</v>
      </c>
      <c r="G245" s="157" t="s">
        <v>1272</v>
      </c>
      <c r="H245" s="192">
        <v>0</v>
      </c>
      <c r="I245" s="158">
        <v>0</v>
      </c>
      <c r="J245" s="158">
        <f>ROUND(I245*H245,2)</f>
        <v>0</v>
      </c>
      <c r="K245" s="159"/>
      <c r="L245" s="160"/>
      <c r="M245" s="161" t="s">
        <v>1</v>
      </c>
      <c r="N245" s="162" t="s">
        <v>36</v>
      </c>
      <c r="O245" s="143">
        <v>0</v>
      </c>
      <c r="P245" s="143">
        <f>O245*H245</f>
        <v>0</v>
      </c>
      <c r="Q245" s="143">
        <v>0</v>
      </c>
      <c r="R245" s="143">
        <f>Q245*H245</f>
        <v>0</v>
      </c>
      <c r="S245" s="143">
        <v>0</v>
      </c>
      <c r="T245" s="144">
        <f>S245*H245</f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45" t="s">
        <v>186</v>
      </c>
      <c r="AT245" s="145" t="s">
        <v>191</v>
      </c>
      <c r="AU245" s="145" t="s">
        <v>78</v>
      </c>
      <c r="AY245" s="17" t="s">
        <v>147</v>
      </c>
      <c r="BE245" s="146">
        <f>IF(N245="základní",J245,0)</f>
        <v>0</v>
      </c>
      <c r="BF245" s="146">
        <f>IF(N245="snížená",J245,0)</f>
        <v>0</v>
      </c>
      <c r="BG245" s="146">
        <f>IF(N245="zákl. přenesená",J245,0)</f>
        <v>0</v>
      </c>
      <c r="BH245" s="146">
        <f>IF(N245="sníž. přenesená",J245,0)</f>
        <v>0</v>
      </c>
      <c r="BI245" s="146">
        <f>IF(N245="nulová",J245,0)</f>
        <v>0</v>
      </c>
      <c r="BJ245" s="17" t="s">
        <v>78</v>
      </c>
      <c r="BK245" s="146">
        <f>ROUND(I245*H245,2)</f>
        <v>0</v>
      </c>
      <c r="BL245" s="17" t="s">
        <v>153</v>
      </c>
      <c r="BM245" s="145" t="s">
        <v>953</v>
      </c>
    </row>
    <row r="246" spans="1:47" s="2" customFormat="1" ht="19.5">
      <c r="A246" s="26"/>
      <c r="B246" s="27"/>
      <c r="C246" s="26"/>
      <c r="D246" s="148" t="s">
        <v>1268</v>
      </c>
      <c r="E246" s="26"/>
      <c r="F246" s="182" t="s">
        <v>1470</v>
      </c>
      <c r="G246" s="26"/>
      <c r="H246" s="197"/>
      <c r="I246" s="26"/>
      <c r="J246" s="26"/>
      <c r="K246" s="26"/>
      <c r="L246" s="27"/>
      <c r="M246" s="183"/>
      <c r="N246" s="184"/>
      <c r="O246" s="46"/>
      <c r="P246" s="46"/>
      <c r="Q246" s="46"/>
      <c r="R246" s="46"/>
      <c r="S246" s="46"/>
      <c r="T246" s="47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T246" s="17" t="s">
        <v>1268</v>
      </c>
      <c r="AU246" s="17" t="s">
        <v>78</v>
      </c>
    </row>
    <row r="247" spans="1:65" s="2" customFormat="1" ht="14.45" customHeight="1">
      <c r="A247" s="26"/>
      <c r="B247" s="134"/>
      <c r="C247" s="154" t="s">
        <v>560</v>
      </c>
      <c r="D247" s="154" t="s">
        <v>191</v>
      </c>
      <c r="E247" s="155" t="s">
        <v>1471</v>
      </c>
      <c r="F247" s="156" t="s">
        <v>1472</v>
      </c>
      <c r="G247" s="157" t="s">
        <v>1272</v>
      </c>
      <c r="H247" s="192">
        <v>0</v>
      </c>
      <c r="I247" s="158">
        <v>0</v>
      </c>
      <c r="J247" s="158">
        <f>ROUND(I247*H247,2)</f>
        <v>0</v>
      </c>
      <c r="K247" s="159"/>
      <c r="L247" s="160"/>
      <c r="M247" s="161" t="s">
        <v>1</v>
      </c>
      <c r="N247" s="162" t="s">
        <v>36</v>
      </c>
      <c r="O247" s="143">
        <v>0</v>
      </c>
      <c r="P247" s="143">
        <f>O247*H247</f>
        <v>0</v>
      </c>
      <c r="Q247" s="143">
        <v>0</v>
      </c>
      <c r="R247" s="143">
        <f>Q247*H247</f>
        <v>0</v>
      </c>
      <c r="S247" s="143">
        <v>0</v>
      </c>
      <c r="T247" s="144">
        <f>S247*H247</f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45" t="s">
        <v>186</v>
      </c>
      <c r="AT247" s="145" t="s">
        <v>191</v>
      </c>
      <c r="AU247" s="145" t="s">
        <v>78</v>
      </c>
      <c r="AY247" s="17" t="s">
        <v>147</v>
      </c>
      <c r="BE247" s="146">
        <f>IF(N247="základní",J247,0)</f>
        <v>0</v>
      </c>
      <c r="BF247" s="146">
        <f>IF(N247="snížená",J247,0)</f>
        <v>0</v>
      </c>
      <c r="BG247" s="146">
        <f>IF(N247="zákl. přenesená",J247,0)</f>
        <v>0</v>
      </c>
      <c r="BH247" s="146">
        <f>IF(N247="sníž. přenesená",J247,0)</f>
        <v>0</v>
      </c>
      <c r="BI247" s="146">
        <f>IF(N247="nulová",J247,0)</f>
        <v>0</v>
      </c>
      <c r="BJ247" s="17" t="s">
        <v>78</v>
      </c>
      <c r="BK247" s="146">
        <f>ROUND(I247*H247,2)</f>
        <v>0</v>
      </c>
      <c r="BL247" s="17" t="s">
        <v>153</v>
      </c>
      <c r="BM247" s="145" t="s">
        <v>963</v>
      </c>
    </row>
    <row r="248" spans="1:47" s="2" customFormat="1" ht="19.5">
      <c r="A248" s="26"/>
      <c r="B248" s="27"/>
      <c r="C248" s="26"/>
      <c r="D248" s="148" t="s">
        <v>1268</v>
      </c>
      <c r="E248" s="26"/>
      <c r="F248" s="182" t="s">
        <v>1473</v>
      </c>
      <c r="G248" s="26"/>
      <c r="H248" s="197"/>
      <c r="I248" s="26"/>
      <c r="J248" s="26"/>
      <c r="K248" s="26"/>
      <c r="L248" s="27"/>
      <c r="M248" s="183"/>
      <c r="N248" s="184"/>
      <c r="O248" s="46"/>
      <c r="P248" s="46"/>
      <c r="Q248" s="46"/>
      <c r="R248" s="46"/>
      <c r="S248" s="46"/>
      <c r="T248" s="47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T248" s="17" t="s">
        <v>1268</v>
      </c>
      <c r="AU248" s="17" t="s">
        <v>78</v>
      </c>
    </row>
    <row r="249" spans="1:65" s="2" customFormat="1" ht="24.2" customHeight="1">
      <c r="A249" s="26"/>
      <c r="B249" s="134"/>
      <c r="C249" s="154" t="s">
        <v>565</v>
      </c>
      <c r="D249" s="154" t="s">
        <v>191</v>
      </c>
      <c r="E249" s="155" t="s">
        <v>1474</v>
      </c>
      <c r="F249" s="156" t="s">
        <v>1475</v>
      </c>
      <c r="G249" s="157" t="s">
        <v>1272</v>
      </c>
      <c r="H249" s="192">
        <v>0</v>
      </c>
      <c r="I249" s="158">
        <v>0</v>
      </c>
      <c r="J249" s="158">
        <f>ROUND(I249*H249,2)</f>
        <v>0</v>
      </c>
      <c r="K249" s="159"/>
      <c r="L249" s="160"/>
      <c r="M249" s="161" t="s">
        <v>1</v>
      </c>
      <c r="N249" s="162" t="s">
        <v>36</v>
      </c>
      <c r="O249" s="143">
        <v>0</v>
      </c>
      <c r="P249" s="143">
        <f>O249*H249</f>
        <v>0</v>
      </c>
      <c r="Q249" s="143">
        <v>0</v>
      </c>
      <c r="R249" s="143">
        <f>Q249*H249</f>
        <v>0</v>
      </c>
      <c r="S249" s="143">
        <v>0</v>
      </c>
      <c r="T249" s="144">
        <f>S249*H249</f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45" t="s">
        <v>186</v>
      </c>
      <c r="AT249" s="145" t="s">
        <v>191</v>
      </c>
      <c r="AU249" s="145" t="s">
        <v>78</v>
      </c>
      <c r="AY249" s="17" t="s">
        <v>147</v>
      </c>
      <c r="BE249" s="146">
        <f>IF(N249="základní",J249,0)</f>
        <v>0</v>
      </c>
      <c r="BF249" s="146">
        <f>IF(N249="snížená",J249,0)</f>
        <v>0</v>
      </c>
      <c r="BG249" s="146">
        <f>IF(N249="zákl. přenesená",J249,0)</f>
        <v>0</v>
      </c>
      <c r="BH249" s="146">
        <f>IF(N249="sníž. přenesená",J249,0)</f>
        <v>0</v>
      </c>
      <c r="BI249" s="146">
        <f>IF(N249="nulová",J249,0)</f>
        <v>0</v>
      </c>
      <c r="BJ249" s="17" t="s">
        <v>78</v>
      </c>
      <c r="BK249" s="146">
        <f>ROUND(I249*H249,2)</f>
        <v>0</v>
      </c>
      <c r="BL249" s="17" t="s">
        <v>153</v>
      </c>
      <c r="BM249" s="145" t="s">
        <v>972</v>
      </c>
    </row>
    <row r="250" spans="1:47" s="2" customFormat="1" ht="19.5">
      <c r="A250" s="26"/>
      <c r="B250" s="27"/>
      <c r="C250" s="26"/>
      <c r="D250" s="148" t="s">
        <v>1268</v>
      </c>
      <c r="E250" s="26"/>
      <c r="F250" s="182" t="s">
        <v>1476</v>
      </c>
      <c r="G250" s="26"/>
      <c r="H250" s="197"/>
      <c r="I250" s="26"/>
      <c r="J250" s="26"/>
      <c r="K250" s="26"/>
      <c r="L250" s="27"/>
      <c r="M250" s="183"/>
      <c r="N250" s="184"/>
      <c r="O250" s="46"/>
      <c r="P250" s="46"/>
      <c r="Q250" s="46"/>
      <c r="R250" s="46"/>
      <c r="S250" s="46"/>
      <c r="T250" s="47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T250" s="17" t="s">
        <v>1268</v>
      </c>
      <c r="AU250" s="17" t="s">
        <v>78</v>
      </c>
    </row>
    <row r="251" spans="1:65" s="2" customFormat="1" ht="14.45" customHeight="1">
      <c r="A251" s="26"/>
      <c r="B251" s="134"/>
      <c r="C251" s="154" t="s">
        <v>570</v>
      </c>
      <c r="D251" s="154" t="s">
        <v>191</v>
      </c>
      <c r="E251" s="155" t="s">
        <v>1477</v>
      </c>
      <c r="F251" s="156" t="s">
        <v>1478</v>
      </c>
      <c r="G251" s="157" t="s">
        <v>1272</v>
      </c>
      <c r="H251" s="192">
        <v>0</v>
      </c>
      <c r="I251" s="158">
        <v>0</v>
      </c>
      <c r="J251" s="158">
        <f>ROUND(I251*H251,2)</f>
        <v>0</v>
      </c>
      <c r="K251" s="159"/>
      <c r="L251" s="160"/>
      <c r="M251" s="161" t="s">
        <v>1</v>
      </c>
      <c r="N251" s="162" t="s">
        <v>36</v>
      </c>
      <c r="O251" s="143">
        <v>0</v>
      </c>
      <c r="P251" s="143">
        <f>O251*H251</f>
        <v>0</v>
      </c>
      <c r="Q251" s="143">
        <v>0</v>
      </c>
      <c r="R251" s="143">
        <f>Q251*H251</f>
        <v>0</v>
      </c>
      <c r="S251" s="143">
        <v>0</v>
      </c>
      <c r="T251" s="144">
        <f>S251*H251</f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45" t="s">
        <v>186</v>
      </c>
      <c r="AT251" s="145" t="s">
        <v>191</v>
      </c>
      <c r="AU251" s="145" t="s">
        <v>78</v>
      </c>
      <c r="AY251" s="17" t="s">
        <v>147</v>
      </c>
      <c r="BE251" s="146">
        <f>IF(N251="základní",J251,0)</f>
        <v>0</v>
      </c>
      <c r="BF251" s="146">
        <f>IF(N251="snížená",J251,0)</f>
        <v>0</v>
      </c>
      <c r="BG251" s="146">
        <f>IF(N251="zákl. přenesená",J251,0)</f>
        <v>0</v>
      </c>
      <c r="BH251" s="146">
        <f>IF(N251="sníž. přenesená",J251,0)</f>
        <v>0</v>
      </c>
      <c r="BI251" s="146">
        <f>IF(N251="nulová",J251,0)</f>
        <v>0</v>
      </c>
      <c r="BJ251" s="17" t="s">
        <v>78</v>
      </c>
      <c r="BK251" s="146">
        <f>ROUND(I251*H251,2)</f>
        <v>0</v>
      </c>
      <c r="BL251" s="17" t="s">
        <v>153</v>
      </c>
      <c r="BM251" s="145" t="s">
        <v>981</v>
      </c>
    </row>
    <row r="252" spans="1:47" s="2" customFormat="1" ht="19.5">
      <c r="A252" s="26"/>
      <c r="B252" s="27"/>
      <c r="C252" s="26"/>
      <c r="D252" s="148" t="s">
        <v>1268</v>
      </c>
      <c r="E252" s="26"/>
      <c r="F252" s="182" t="s">
        <v>1479</v>
      </c>
      <c r="G252" s="26"/>
      <c r="H252" s="197"/>
      <c r="I252" s="26"/>
      <c r="J252" s="26"/>
      <c r="K252" s="26"/>
      <c r="L252" s="27"/>
      <c r="M252" s="183"/>
      <c r="N252" s="184"/>
      <c r="O252" s="46"/>
      <c r="P252" s="46"/>
      <c r="Q252" s="46"/>
      <c r="R252" s="46"/>
      <c r="S252" s="46"/>
      <c r="T252" s="47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T252" s="17" t="s">
        <v>1268</v>
      </c>
      <c r="AU252" s="17" t="s">
        <v>78</v>
      </c>
    </row>
    <row r="253" spans="1:65" s="2" customFormat="1" ht="14.45" customHeight="1">
      <c r="A253" s="26"/>
      <c r="B253" s="134"/>
      <c r="C253" s="154" t="s">
        <v>574</v>
      </c>
      <c r="D253" s="154" t="s">
        <v>191</v>
      </c>
      <c r="E253" s="155" t="s">
        <v>1480</v>
      </c>
      <c r="F253" s="156" t="s">
        <v>1481</v>
      </c>
      <c r="G253" s="157" t="s">
        <v>1272</v>
      </c>
      <c r="H253" s="192">
        <v>0</v>
      </c>
      <c r="I253" s="158">
        <v>0</v>
      </c>
      <c r="J253" s="158">
        <f>ROUND(I253*H253,2)</f>
        <v>0</v>
      </c>
      <c r="K253" s="159"/>
      <c r="L253" s="160"/>
      <c r="M253" s="161" t="s">
        <v>1</v>
      </c>
      <c r="N253" s="162" t="s">
        <v>36</v>
      </c>
      <c r="O253" s="143">
        <v>0</v>
      </c>
      <c r="P253" s="143">
        <f>O253*H253</f>
        <v>0</v>
      </c>
      <c r="Q253" s="143">
        <v>0</v>
      </c>
      <c r="R253" s="143">
        <f>Q253*H253</f>
        <v>0</v>
      </c>
      <c r="S253" s="143">
        <v>0</v>
      </c>
      <c r="T253" s="144">
        <f>S253*H253</f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45" t="s">
        <v>186</v>
      </c>
      <c r="AT253" s="145" t="s">
        <v>191</v>
      </c>
      <c r="AU253" s="145" t="s">
        <v>78</v>
      </c>
      <c r="AY253" s="17" t="s">
        <v>147</v>
      </c>
      <c r="BE253" s="146">
        <f>IF(N253="základní",J253,0)</f>
        <v>0</v>
      </c>
      <c r="BF253" s="146">
        <f>IF(N253="snížená",J253,0)</f>
        <v>0</v>
      </c>
      <c r="BG253" s="146">
        <f>IF(N253="zákl. přenesená",J253,0)</f>
        <v>0</v>
      </c>
      <c r="BH253" s="146">
        <f>IF(N253="sníž. přenesená",J253,0)</f>
        <v>0</v>
      </c>
      <c r="BI253" s="146">
        <f>IF(N253="nulová",J253,0)</f>
        <v>0</v>
      </c>
      <c r="BJ253" s="17" t="s">
        <v>78</v>
      </c>
      <c r="BK253" s="146">
        <f>ROUND(I253*H253,2)</f>
        <v>0</v>
      </c>
      <c r="BL253" s="17" t="s">
        <v>153</v>
      </c>
      <c r="BM253" s="145" t="s">
        <v>990</v>
      </c>
    </row>
    <row r="254" spans="1:47" s="2" customFormat="1" ht="19.5">
      <c r="A254" s="26"/>
      <c r="B254" s="27"/>
      <c r="C254" s="26"/>
      <c r="D254" s="148" t="s">
        <v>1268</v>
      </c>
      <c r="E254" s="26"/>
      <c r="F254" s="182" t="s">
        <v>1482</v>
      </c>
      <c r="G254" s="26"/>
      <c r="H254" s="197"/>
      <c r="I254" s="26"/>
      <c r="J254" s="26"/>
      <c r="K254" s="26"/>
      <c r="L254" s="27"/>
      <c r="M254" s="183"/>
      <c r="N254" s="184"/>
      <c r="O254" s="46"/>
      <c r="P254" s="46"/>
      <c r="Q254" s="46"/>
      <c r="R254" s="46"/>
      <c r="S254" s="46"/>
      <c r="T254" s="47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T254" s="17" t="s">
        <v>1268</v>
      </c>
      <c r="AU254" s="17" t="s">
        <v>78</v>
      </c>
    </row>
    <row r="255" spans="1:65" s="2" customFormat="1" ht="14.45" customHeight="1">
      <c r="A255" s="26"/>
      <c r="B255" s="134"/>
      <c r="C255" s="154" t="s">
        <v>579</v>
      </c>
      <c r="D255" s="154" t="s">
        <v>191</v>
      </c>
      <c r="E255" s="155" t="s">
        <v>1483</v>
      </c>
      <c r="F255" s="156" t="s">
        <v>1484</v>
      </c>
      <c r="G255" s="157" t="s">
        <v>1272</v>
      </c>
      <c r="H255" s="192">
        <v>0</v>
      </c>
      <c r="I255" s="158">
        <v>0</v>
      </c>
      <c r="J255" s="158">
        <f>ROUND(I255*H255,2)</f>
        <v>0</v>
      </c>
      <c r="K255" s="159"/>
      <c r="L255" s="160"/>
      <c r="M255" s="161" t="s">
        <v>1</v>
      </c>
      <c r="N255" s="162" t="s">
        <v>36</v>
      </c>
      <c r="O255" s="143">
        <v>0</v>
      </c>
      <c r="P255" s="143">
        <f>O255*H255</f>
        <v>0</v>
      </c>
      <c r="Q255" s="143">
        <v>0</v>
      </c>
      <c r="R255" s="143">
        <f>Q255*H255</f>
        <v>0</v>
      </c>
      <c r="S255" s="143">
        <v>0</v>
      </c>
      <c r="T255" s="144">
        <f>S255*H255</f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45" t="s">
        <v>186</v>
      </c>
      <c r="AT255" s="145" t="s">
        <v>191</v>
      </c>
      <c r="AU255" s="145" t="s">
        <v>78</v>
      </c>
      <c r="AY255" s="17" t="s">
        <v>147</v>
      </c>
      <c r="BE255" s="146">
        <f>IF(N255="základní",J255,0)</f>
        <v>0</v>
      </c>
      <c r="BF255" s="146">
        <f>IF(N255="snížená",J255,0)</f>
        <v>0</v>
      </c>
      <c r="BG255" s="146">
        <f>IF(N255="zákl. přenesená",J255,0)</f>
        <v>0</v>
      </c>
      <c r="BH255" s="146">
        <f>IF(N255="sníž. přenesená",J255,0)</f>
        <v>0</v>
      </c>
      <c r="BI255" s="146">
        <f>IF(N255="nulová",J255,0)</f>
        <v>0</v>
      </c>
      <c r="BJ255" s="17" t="s">
        <v>78</v>
      </c>
      <c r="BK255" s="146">
        <f>ROUND(I255*H255,2)</f>
        <v>0</v>
      </c>
      <c r="BL255" s="17" t="s">
        <v>153</v>
      </c>
      <c r="BM255" s="145" t="s">
        <v>1000</v>
      </c>
    </row>
    <row r="256" spans="1:47" s="2" customFormat="1" ht="19.5">
      <c r="A256" s="26"/>
      <c r="B256" s="27"/>
      <c r="C256" s="26"/>
      <c r="D256" s="148" t="s">
        <v>1268</v>
      </c>
      <c r="E256" s="26"/>
      <c r="F256" s="182" t="s">
        <v>1485</v>
      </c>
      <c r="G256" s="26"/>
      <c r="H256" s="197"/>
      <c r="I256" s="26"/>
      <c r="J256" s="26"/>
      <c r="K256" s="26"/>
      <c r="L256" s="27"/>
      <c r="M256" s="183"/>
      <c r="N256" s="184"/>
      <c r="O256" s="46"/>
      <c r="P256" s="46"/>
      <c r="Q256" s="46"/>
      <c r="R256" s="46"/>
      <c r="S256" s="46"/>
      <c r="T256" s="47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T256" s="17" t="s">
        <v>1268</v>
      </c>
      <c r="AU256" s="17" t="s">
        <v>78</v>
      </c>
    </row>
    <row r="257" spans="1:65" s="2" customFormat="1" ht="14.45" customHeight="1">
      <c r="A257" s="26"/>
      <c r="B257" s="134"/>
      <c r="C257" s="154" t="s">
        <v>584</v>
      </c>
      <c r="D257" s="154" t="s">
        <v>191</v>
      </c>
      <c r="E257" s="155" t="s">
        <v>1486</v>
      </c>
      <c r="F257" s="156" t="s">
        <v>1487</v>
      </c>
      <c r="G257" s="157" t="s">
        <v>1272</v>
      </c>
      <c r="H257" s="192">
        <v>0</v>
      </c>
      <c r="I257" s="158">
        <v>0</v>
      </c>
      <c r="J257" s="158">
        <f>ROUND(I257*H257,2)</f>
        <v>0</v>
      </c>
      <c r="K257" s="159"/>
      <c r="L257" s="160"/>
      <c r="M257" s="161" t="s">
        <v>1</v>
      </c>
      <c r="N257" s="162" t="s">
        <v>36</v>
      </c>
      <c r="O257" s="143">
        <v>0</v>
      </c>
      <c r="P257" s="143">
        <f>O257*H257</f>
        <v>0</v>
      </c>
      <c r="Q257" s="143">
        <v>0</v>
      </c>
      <c r="R257" s="143">
        <f>Q257*H257</f>
        <v>0</v>
      </c>
      <c r="S257" s="143">
        <v>0</v>
      </c>
      <c r="T257" s="144">
        <f>S257*H257</f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45" t="s">
        <v>186</v>
      </c>
      <c r="AT257" s="145" t="s">
        <v>191</v>
      </c>
      <c r="AU257" s="145" t="s">
        <v>78</v>
      </c>
      <c r="AY257" s="17" t="s">
        <v>147</v>
      </c>
      <c r="BE257" s="146">
        <f>IF(N257="základní",J257,0)</f>
        <v>0</v>
      </c>
      <c r="BF257" s="146">
        <f>IF(N257="snížená",J257,0)</f>
        <v>0</v>
      </c>
      <c r="BG257" s="146">
        <f>IF(N257="zákl. přenesená",J257,0)</f>
        <v>0</v>
      </c>
      <c r="BH257" s="146">
        <f>IF(N257="sníž. přenesená",J257,0)</f>
        <v>0</v>
      </c>
      <c r="BI257" s="146">
        <f>IF(N257="nulová",J257,0)</f>
        <v>0</v>
      </c>
      <c r="BJ257" s="17" t="s">
        <v>78</v>
      </c>
      <c r="BK257" s="146">
        <f>ROUND(I257*H257,2)</f>
        <v>0</v>
      </c>
      <c r="BL257" s="17" t="s">
        <v>153</v>
      </c>
      <c r="BM257" s="145" t="s">
        <v>1012</v>
      </c>
    </row>
    <row r="258" spans="1:47" s="2" customFormat="1" ht="19.5">
      <c r="A258" s="26"/>
      <c r="B258" s="27"/>
      <c r="C258" s="26"/>
      <c r="D258" s="148" t="s">
        <v>1268</v>
      </c>
      <c r="E258" s="26"/>
      <c r="F258" s="182" t="s">
        <v>1488</v>
      </c>
      <c r="G258" s="26"/>
      <c r="H258" s="197"/>
      <c r="I258" s="26"/>
      <c r="J258" s="26"/>
      <c r="K258" s="26"/>
      <c r="L258" s="27"/>
      <c r="M258" s="183"/>
      <c r="N258" s="184"/>
      <c r="O258" s="46"/>
      <c r="P258" s="46"/>
      <c r="Q258" s="46"/>
      <c r="R258" s="46"/>
      <c r="S258" s="46"/>
      <c r="T258" s="47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T258" s="17" t="s">
        <v>1268</v>
      </c>
      <c r="AU258" s="17" t="s">
        <v>78</v>
      </c>
    </row>
    <row r="259" spans="1:65" s="2" customFormat="1" ht="14.45" customHeight="1">
      <c r="A259" s="26"/>
      <c r="B259" s="134"/>
      <c r="C259" s="154" t="s">
        <v>589</v>
      </c>
      <c r="D259" s="154" t="s">
        <v>191</v>
      </c>
      <c r="E259" s="155" t="s">
        <v>1489</v>
      </c>
      <c r="F259" s="156" t="s">
        <v>1490</v>
      </c>
      <c r="G259" s="157" t="s">
        <v>1272</v>
      </c>
      <c r="H259" s="192">
        <v>0</v>
      </c>
      <c r="I259" s="158">
        <v>0</v>
      </c>
      <c r="J259" s="158">
        <f>ROUND(I259*H259,2)</f>
        <v>0</v>
      </c>
      <c r="K259" s="159"/>
      <c r="L259" s="160"/>
      <c r="M259" s="161" t="s">
        <v>1</v>
      </c>
      <c r="N259" s="162" t="s">
        <v>36</v>
      </c>
      <c r="O259" s="143">
        <v>0</v>
      </c>
      <c r="P259" s="143">
        <f>O259*H259</f>
        <v>0</v>
      </c>
      <c r="Q259" s="143">
        <v>0</v>
      </c>
      <c r="R259" s="143">
        <f>Q259*H259</f>
        <v>0</v>
      </c>
      <c r="S259" s="143">
        <v>0</v>
      </c>
      <c r="T259" s="144">
        <f>S259*H259</f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45" t="s">
        <v>186</v>
      </c>
      <c r="AT259" s="145" t="s">
        <v>191</v>
      </c>
      <c r="AU259" s="145" t="s">
        <v>78</v>
      </c>
      <c r="AY259" s="17" t="s">
        <v>147</v>
      </c>
      <c r="BE259" s="146">
        <f>IF(N259="základní",J259,0)</f>
        <v>0</v>
      </c>
      <c r="BF259" s="146">
        <f>IF(N259="snížená",J259,0)</f>
        <v>0</v>
      </c>
      <c r="BG259" s="146">
        <f>IF(N259="zákl. přenesená",J259,0)</f>
        <v>0</v>
      </c>
      <c r="BH259" s="146">
        <f>IF(N259="sníž. přenesená",J259,0)</f>
        <v>0</v>
      </c>
      <c r="BI259" s="146">
        <f>IF(N259="nulová",J259,0)</f>
        <v>0</v>
      </c>
      <c r="BJ259" s="17" t="s">
        <v>78</v>
      </c>
      <c r="BK259" s="146">
        <f>ROUND(I259*H259,2)</f>
        <v>0</v>
      </c>
      <c r="BL259" s="17" t="s">
        <v>153</v>
      </c>
      <c r="BM259" s="145" t="s">
        <v>1022</v>
      </c>
    </row>
    <row r="260" spans="1:47" s="2" customFormat="1" ht="19.5">
      <c r="A260" s="26"/>
      <c r="B260" s="27"/>
      <c r="C260" s="26"/>
      <c r="D260" s="148" t="s">
        <v>1268</v>
      </c>
      <c r="E260" s="26"/>
      <c r="F260" s="182" t="s">
        <v>1491</v>
      </c>
      <c r="G260" s="26"/>
      <c r="H260" s="197"/>
      <c r="I260" s="26"/>
      <c r="J260" s="26"/>
      <c r="K260" s="26"/>
      <c r="L260" s="27"/>
      <c r="M260" s="183"/>
      <c r="N260" s="184"/>
      <c r="O260" s="46"/>
      <c r="P260" s="46"/>
      <c r="Q260" s="46"/>
      <c r="R260" s="46"/>
      <c r="S260" s="46"/>
      <c r="T260" s="47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T260" s="17" t="s">
        <v>1268</v>
      </c>
      <c r="AU260" s="17" t="s">
        <v>78</v>
      </c>
    </row>
    <row r="261" spans="1:65" s="2" customFormat="1" ht="24.2" customHeight="1">
      <c r="A261" s="26"/>
      <c r="B261" s="134"/>
      <c r="C261" s="154" t="s">
        <v>591</v>
      </c>
      <c r="D261" s="154" t="s">
        <v>191</v>
      </c>
      <c r="E261" s="155" t="s">
        <v>1492</v>
      </c>
      <c r="F261" s="156" t="s">
        <v>1493</v>
      </c>
      <c r="G261" s="157" t="s">
        <v>1272</v>
      </c>
      <c r="H261" s="192">
        <v>0</v>
      </c>
      <c r="I261" s="158">
        <v>0</v>
      </c>
      <c r="J261" s="158">
        <f>ROUND(I261*H261,2)</f>
        <v>0</v>
      </c>
      <c r="K261" s="159"/>
      <c r="L261" s="160"/>
      <c r="M261" s="161" t="s">
        <v>1</v>
      </c>
      <c r="N261" s="162" t="s">
        <v>36</v>
      </c>
      <c r="O261" s="143">
        <v>0</v>
      </c>
      <c r="P261" s="143">
        <f>O261*H261</f>
        <v>0</v>
      </c>
      <c r="Q261" s="143">
        <v>0</v>
      </c>
      <c r="R261" s="143">
        <f>Q261*H261</f>
        <v>0</v>
      </c>
      <c r="S261" s="143">
        <v>0</v>
      </c>
      <c r="T261" s="144">
        <f>S261*H261</f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45" t="s">
        <v>186</v>
      </c>
      <c r="AT261" s="145" t="s">
        <v>191</v>
      </c>
      <c r="AU261" s="145" t="s">
        <v>78</v>
      </c>
      <c r="AY261" s="17" t="s">
        <v>147</v>
      </c>
      <c r="BE261" s="146">
        <f>IF(N261="základní",J261,0)</f>
        <v>0</v>
      </c>
      <c r="BF261" s="146">
        <f>IF(N261="snížená",J261,0)</f>
        <v>0</v>
      </c>
      <c r="BG261" s="146">
        <f>IF(N261="zákl. přenesená",J261,0)</f>
        <v>0</v>
      </c>
      <c r="BH261" s="146">
        <f>IF(N261="sníž. přenesená",J261,0)</f>
        <v>0</v>
      </c>
      <c r="BI261" s="146">
        <f>IF(N261="nulová",J261,0)</f>
        <v>0</v>
      </c>
      <c r="BJ261" s="17" t="s">
        <v>78</v>
      </c>
      <c r="BK261" s="146">
        <f>ROUND(I261*H261,2)</f>
        <v>0</v>
      </c>
      <c r="BL261" s="17" t="s">
        <v>153</v>
      </c>
      <c r="BM261" s="145" t="s">
        <v>1031</v>
      </c>
    </row>
    <row r="262" spans="1:47" s="2" customFormat="1" ht="19.5">
      <c r="A262" s="26"/>
      <c r="B262" s="27"/>
      <c r="C262" s="26"/>
      <c r="D262" s="148" t="s">
        <v>1268</v>
      </c>
      <c r="E262" s="26"/>
      <c r="F262" s="182" t="s">
        <v>1494</v>
      </c>
      <c r="G262" s="26"/>
      <c r="H262" s="197"/>
      <c r="I262" s="26"/>
      <c r="J262" s="26"/>
      <c r="K262" s="26"/>
      <c r="L262" s="27"/>
      <c r="M262" s="183"/>
      <c r="N262" s="184"/>
      <c r="O262" s="46"/>
      <c r="P262" s="46"/>
      <c r="Q262" s="46"/>
      <c r="R262" s="46"/>
      <c r="S262" s="46"/>
      <c r="T262" s="47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T262" s="17" t="s">
        <v>1268</v>
      </c>
      <c r="AU262" s="17" t="s">
        <v>78</v>
      </c>
    </row>
    <row r="263" spans="1:65" s="2" customFormat="1" ht="24.2" customHeight="1">
      <c r="A263" s="26"/>
      <c r="B263" s="134"/>
      <c r="C263" s="135" t="s">
        <v>595</v>
      </c>
      <c r="D263" s="135" t="s">
        <v>149</v>
      </c>
      <c r="E263" s="136" t="s">
        <v>1495</v>
      </c>
      <c r="F263" s="137" t="s">
        <v>1496</v>
      </c>
      <c r="G263" s="138" t="s">
        <v>379</v>
      </c>
      <c r="H263" s="189">
        <v>0</v>
      </c>
      <c r="I263" s="139">
        <v>0</v>
      </c>
      <c r="J263" s="139">
        <f aca="true" t="shared" si="10" ref="J263:J279">ROUND(I263*H263,2)</f>
        <v>0</v>
      </c>
      <c r="K263" s="140"/>
      <c r="L263" s="27"/>
      <c r="M263" s="141" t="s">
        <v>1</v>
      </c>
      <c r="N263" s="142" t="s">
        <v>36</v>
      </c>
      <c r="O263" s="143">
        <v>0</v>
      </c>
      <c r="P263" s="143">
        <f aca="true" t="shared" si="11" ref="P263:P279">O263*H263</f>
        <v>0</v>
      </c>
      <c r="Q263" s="143">
        <v>0</v>
      </c>
      <c r="R263" s="143">
        <f aca="true" t="shared" si="12" ref="R263:R279">Q263*H263</f>
        <v>0</v>
      </c>
      <c r="S263" s="143">
        <v>0</v>
      </c>
      <c r="T263" s="144">
        <f aca="true" t="shared" si="13" ref="T263:T279">S263*H263</f>
        <v>0</v>
      </c>
      <c r="U263" s="26"/>
      <c r="V263" s="26"/>
      <c r="W263" s="26"/>
      <c r="X263" s="188"/>
      <c r="Y263" s="26"/>
      <c r="Z263" s="26"/>
      <c r="AA263" s="26"/>
      <c r="AB263" s="26"/>
      <c r="AC263" s="26"/>
      <c r="AD263" s="26"/>
      <c r="AE263" s="26"/>
      <c r="AR263" s="145" t="s">
        <v>153</v>
      </c>
      <c r="AT263" s="145" t="s">
        <v>149</v>
      </c>
      <c r="AU263" s="145" t="s">
        <v>78</v>
      </c>
      <c r="AY263" s="17" t="s">
        <v>147</v>
      </c>
      <c r="BE263" s="146">
        <f aca="true" t="shared" si="14" ref="BE263:BE279">IF(N263="základní",J263,0)</f>
        <v>0</v>
      </c>
      <c r="BF263" s="146">
        <f aca="true" t="shared" si="15" ref="BF263:BF279">IF(N263="snížená",J263,0)</f>
        <v>0</v>
      </c>
      <c r="BG263" s="146">
        <f aca="true" t="shared" si="16" ref="BG263:BG279">IF(N263="zákl. přenesená",J263,0)</f>
        <v>0</v>
      </c>
      <c r="BH263" s="146">
        <f aca="true" t="shared" si="17" ref="BH263:BH279">IF(N263="sníž. přenesená",J263,0)</f>
        <v>0</v>
      </c>
      <c r="BI263" s="146">
        <f aca="true" t="shared" si="18" ref="BI263:BI279">IF(N263="nulová",J263,0)</f>
        <v>0</v>
      </c>
      <c r="BJ263" s="17" t="s">
        <v>78</v>
      </c>
      <c r="BK263" s="146">
        <f aca="true" t="shared" si="19" ref="BK263:BK279">ROUND(I263*H263,2)</f>
        <v>0</v>
      </c>
      <c r="BL263" s="17" t="s">
        <v>153</v>
      </c>
      <c r="BM263" s="145" t="s">
        <v>1040</v>
      </c>
    </row>
    <row r="264" spans="1:65" s="2" customFormat="1" ht="24.2" customHeight="1">
      <c r="A264" s="26"/>
      <c r="B264" s="134"/>
      <c r="C264" s="135" t="s">
        <v>600</v>
      </c>
      <c r="D264" s="135" t="s">
        <v>149</v>
      </c>
      <c r="E264" s="136" t="s">
        <v>1497</v>
      </c>
      <c r="F264" s="137" t="s">
        <v>1498</v>
      </c>
      <c r="G264" s="138" t="s">
        <v>1272</v>
      </c>
      <c r="H264" s="189">
        <v>0</v>
      </c>
      <c r="I264" s="139">
        <v>0</v>
      </c>
      <c r="J264" s="139">
        <f t="shared" si="10"/>
        <v>0</v>
      </c>
      <c r="K264" s="140"/>
      <c r="L264" s="27"/>
      <c r="M264" s="141" t="s">
        <v>1</v>
      </c>
      <c r="N264" s="142" t="s">
        <v>36</v>
      </c>
      <c r="O264" s="143">
        <v>0</v>
      </c>
      <c r="P264" s="143">
        <f t="shared" si="11"/>
        <v>0</v>
      </c>
      <c r="Q264" s="143">
        <v>0</v>
      </c>
      <c r="R264" s="143">
        <f t="shared" si="12"/>
        <v>0</v>
      </c>
      <c r="S264" s="143">
        <v>0</v>
      </c>
      <c r="T264" s="144">
        <f t="shared" si="13"/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45" t="s">
        <v>153</v>
      </c>
      <c r="AT264" s="145" t="s">
        <v>149</v>
      </c>
      <c r="AU264" s="145" t="s">
        <v>78</v>
      </c>
      <c r="AY264" s="17" t="s">
        <v>147</v>
      </c>
      <c r="BE264" s="146">
        <f t="shared" si="14"/>
        <v>0</v>
      </c>
      <c r="BF264" s="146">
        <f t="shared" si="15"/>
        <v>0</v>
      </c>
      <c r="BG264" s="146">
        <f t="shared" si="16"/>
        <v>0</v>
      </c>
      <c r="BH264" s="146">
        <f t="shared" si="17"/>
        <v>0</v>
      </c>
      <c r="BI264" s="146">
        <f t="shared" si="18"/>
        <v>0</v>
      </c>
      <c r="BJ264" s="17" t="s">
        <v>78</v>
      </c>
      <c r="BK264" s="146">
        <f t="shared" si="19"/>
        <v>0</v>
      </c>
      <c r="BL264" s="17" t="s">
        <v>153</v>
      </c>
      <c r="BM264" s="145" t="s">
        <v>1051</v>
      </c>
    </row>
    <row r="265" spans="1:65" s="2" customFormat="1" ht="14.45" customHeight="1">
      <c r="A265" s="26"/>
      <c r="B265" s="134"/>
      <c r="C265" s="135" t="s">
        <v>604</v>
      </c>
      <c r="D265" s="135" t="s">
        <v>149</v>
      </c>
      <c r="E265" s="136" t="s">
        <v>1408</v>
      </c>
      <c r="F265" s="137" t="s">
        <v>1409</v>
      </c>
      <c r="G265" s="138" t="s">
        <v>1410</v>
      </c>
      <c r="H265" s="189">
        <v>0</v>
      </c>
      <c r="I265" s="139">
        <v>0</v>
      </c>
      <c r="J265" s="139">
        <f t="shared" si="10"/>
        <v>0</v>
      </c>
      <c r="K265" s="140"/>
      <c r="L265" s="27"/>
      <c r="M265" s="141" t="s">
        <v>1</v>
      </c>
      <c r="N265" s="142" t="s">
        <v>36</v>
      </c>
      <c r="O265" s="143">
        <v>0</v>
      </c>
      <c r="P265" s="143">
        <f t="shared" si="11"/>
        <v>0</v>
      </c>
      <c r="Q265" s="143">
        <v>0</v>
      </c>
      <c r="R265" s="143">
        <f t="shared" si="12"/>
        <v>0</v>
      </c>
      <c r="S265" s="143">
        <v>0</v>
      </c>
      <c r="T265" s="144">
        <f t="shared" si="13"/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45" t="s">
        <v>153</v>
      </c>
      <c r="AT265" s="145" t="s">
        <v>149</v>
      </c>
      <c r="AU265" s="145" t="s">
        <v>78</v>
      </c>
      <c r="AY265" s="17" t="s">
        <v>147</v>
      </c>
      <c r="BE265" s="146">
        <f t="shared" si="14"/>
        <v>0</v>
      </c>
      <c r="BF265" s="146">
        <f t="shared" si="15"/>
        <v>0</v>
      </c>
      <c r="BG265" s="146">
        <f t="shared" si="16"/>
        <v>0</v>
      </c>
      <c r="BH265" s="146">
        <f t="shared" si="17"/>
        <v>0</v>
      </c>
      <c r="BI265" s="146">
        <f t="shared" si="18"/>
        <v>0</v>
      </c>
      <c r="BJ265" s="17" t="s">
        <v>78</v>
      </c>
      <c r="BK265" s="146">
        <f t="shared" si="19"/>
        <v>0</v>
      </c>
      <c r="BL265" s="17" t="s">
        <v>153</v>
      </c>
      <c r="BM265" s="145" t="s">
        <v>1059</v>
      </c>
    </row>
    <row r="266" spans="1:65" s="2" customFormat="1" ht="14.45" customHeight="1">
      <c r="A266" s="26"/>
      <c r="B266" s="134"/>
      <c r="C266" s="135" t="s">
        <v>608</v>
      </c>
      <c r="D266" s="135" t="s">
        <v>149</v>
      </c>
      <c r="E266" s="136" t="s">
        <v>1411</v>
      </c>
      <c r="F266" s="137" t="s">
        <v>1412</v>
      </c>
      <c r="G266" s="138" t="s">
        <v>1410</v>
      </c>
      <c r="H266" s="189">
        <v>0</v>
      </c>
      <c r="I266" s="139">
        <v>0</v>
      </c>
      <c r="J266" s="139">
        <f t="shared" si="10"/>
        <v>0</v>
      </c>
      <c r="K266" s="140"/>
      <c r="L266" s="27"/>
      <c r="M266" s="141" t="s">
        <v>1</v>
      </c>
      <c r="N266" s="142" t="s">
        <v>36</v>
      </c>
      <c r="O266" s="143">
        <v>0</v>
      </c>
      <c r="P266" s="143">
        <f t="shared" si="11"/>
        <v>0</v>
      </c>
      <c r="Q266" s="143">
        <v>0</v>
      </c>
      <c r="R266" s="143">
        <f t="shared" si="12"/>
        <v>0</v>
      </c>
      <c r="S266" s="143">
        <v>0</v>
      </c>
      <c r="T266" s="144">
        <f t="shared" si="13"/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45" t="s">
        <v>153</v>
      </c>
      <c r="AT266" s="145" t="s">
        <v>149</v>
      </c>
      <c r="AU266" s="145" t="s">
        <v>78</v>
      </c>
      <c r="AY266" s="17" t="s">
        <v>147</v>
      </c>
      <c r="BE266" s="146">
        <f t="shared" si="14"/>
        <v>0</v>
      </c>
      <c r="BF266" s="146">
        <f t="shared" si="15"/>
        <v>0</v>
      </c>
      <c r="BG266" s="146">
        <f t="shared" si="16"/>
        <v>0</v>
      </c>
      <c r="BH266" s="146">
        <f t="shared" si="17"/>
        <v>0</v>
      </c>
      <c r="BI266" s="146">
        <f t="shared" si="18"/>
        <v>0</v>
      </c>
      <c r="BJ266" s="17" t="s">
        <v>78</v>
      </c>
      <c r="BK266" s="146">
        <f t="shared" si="19"/>
        <v>0</v>
      </c>
      <c r="BL266" s="17" t="s">
        <v>153</v>
      </c>
      <c r="BM266" s="145" t="s">
        <v>1499</v>
      </c>
    </row>
    <row r="267" spans="1:65" s="2" customFormat="1" ht="24.2" customHeight="1">
      <c r="A267" s="26"/>
      <c r="B267" s="134"/>
      <c r="C267" s="135" t="s">
        <v>612</v>
      </c>
      <c r="D267" s="135" t="s">
        <v>149</v>
      </c>
      <c r="E267" s="136" t="s">
        <v>1415</v>
      </c>
      <c r="F267" s="137" t="s">
        <v>1416</v>
      </c>
      <c r="G267" s="138" t="s">
        <v>1272</v>
      </c>
      <c r="H267" s="189">
        <v>0</v>
      </c>
      <c r="I267" s="139">
        <v>0</v>
      </c>
      <c r="J267" s="139">
        <f t="shared" si="10"/>
        <v>0</v>
      </c>
      <c r="K267" s="140"/>
      <c r="L267" s="27"/>
      <c r="M267" s="141" t="s">
        <v>1</v>
      </c>
      <c r="N267" s="142" t="s">
        <v>36</v>
      </c>
      <c r="O267" s="143">
        <v>0</v>
      </c>
      <c r="P267" s="143">
        <f t="shared" si="11"/>
        <v>0</v>
      </c>
      <c r="Q267" s="143">
        <v>0</v>
      </c>
      <c r="R267" s="143">
        <f t="shared" si="12"/>
        <v>0</v>
      </c>
      <c r="S267" s="143">
        <v>0</v>
      </c>
      <c r="T267" s="144">
        <f t="shared" si="13"/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45" t="s">
        <v>153</v>
      </c>
      <c r="AT267" s="145" t="s">
        <v>149</v>
      </c>
      <c r="AU267" s="145" t="s">
        <v>78</v>
      </c>
      <c r="AY267" s="17" t="s">
        <v>147</v>
      </c>
      <c r="BE267" s="146">
        <f t="shared" si="14"/>
        <v>0</v>
      </c>
      <c r="BF267" s="146">
        <f t="shared" si="15"/>
        <v>0</v>
      </c>
      <c r="BG267" s="146">
        <f t="shared" si="16"/>
        <v>0</v>
      </c>
      <c r="BH267" s="146">
        <f t="shared" si="17"/>
        <v>0</v>
      </c>
      <c r="BI267" s="146">
        <f t="shared" si="18"/>
        <v>0</v>
      </c>
      <c r="BJ267" s="17" t="s">
        <v>78</v>
      </c>
      <c r="BK267" s="146">
        <f t="shared" si="19"/>
        <v>0</v>
      </c>
      <c r="BL267" s="17" t="s">
        <v>153</v>
      </c>
      <c r="BM267" s="145" t="s">
        <v>1500</v>
      </c>
    </row>
    <row r="268" spans="1:65" s="2" customFormat="1" ht="24.2" customHeight="1">
      <c r="A268" s="26"/>
      <c r="B268" s="134"/>
      <c r="C268" s="135" t="s">
        <v>616</v>
      </c>
      <c r="D268" s="135" t="s">
        <v>149</v>
      </c>
      <c r="E268" s="136" t="s">
        <v>1417</v>
      </c>
      <c r="F268" s="137" t="s">
        <v>1418</v>
      </c>
      <c r="G268" s="138" t="s">
        <v>168</v>
      </c>
      <c r="H268" s="189">
        <v>0</v>
      </c>
      <c r="I268" s="139">
        <v>0</v>
      </c>
      <c r="J268" s="139">
        <f t="shared" si="10"/>
        <v>0</v>
      </c>
      <c r="K268" s="140"/>
      <c r="L268" s="27"/>
      <c r="M268" s="141" t="s">
        <v>1</v>
      </c>
      <c r="N268" s="142" t="s">
        <v>36</v>
      </c>
      <c r="O268" s="143">
        <v>0</v>
      </c>
      <c r="P268" s="143">
        <f t="shared" si="11"/>
        <v>0</v>
      </c>
      <c r="Q268" s="143">
        <v>0</v>
      </c>
      <c r="R268" s="143">
        <f t="shared" si="12"/>
        <v>0</v>
      </c>
      <c r="S268" s="143">
        <v>0</v>
      </c>
      <c r="T268" s="144">
        <f t="shared" si="13"/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45" t="s">
        <v>153</v>
      </c>
      <c r="AT268" s="145" t="s">
        <v>149</v>
      </c>
      <c r="AU268" s="145" t="s">
        <v>78</v>
      </c>
      <c r="AY268" s="17" t="s">
        <v>147</v>
      </c>
      <c r="BE268" s="146">
        <f t="shared" si="14"/>
        <v>0</v>
      </c>
      <c r="BF268" s="146">
        <f t="shared" si="15"/>
        <v>0</v>
      </c>
      <c r="BG268" s="146">
        <f t="shared" si="16"/>
        <v>0</v>
      </c>
      <c r="BH268" s="146">
        <f t="shared" si="17"/>
        <v>0</v>
      </c>
      <c r="BI268" s="146">
        <f t="shared" si="18"/>
        <v>0</v>
      </c>
      <c r="BJ268" s="17" t="s">
        <v>78</v>
      </c>
      <c r="BK268" s="146">
        <f t="shared" si="19"/>
        <v>0</v>
      </c>
      <c r="BL268" s="17" t="s">
        <v>153</v>
      </c>
      <c r="BM268" s="145" t="s">
        <v>1501</v>
      </c>
    </row>
    <row r="269" spans="1:65" s="2" customFormat="1" ht="14.45" customHeight="1">
      <c r="A269" s="26"/>
      <c r="B269" s="134"/>
      <c r="C269" s="135" t="s">
        <v>619</v>
      </c>
      <c r="D269" s="135" t="s">
        <v>149</v>
      </c>
      <c r="E269" s="136" t="s">
        <v>1419</v>
      </c>
      <c r="F269" s="137" t="s">
        <v>1420</v>
      </c>
      <c r="G269" s="138" t="s">
        <v>168</v>
      </c>
      <c r="H269" s="189">
        <v>0</v>
      </c>
      <c r="I269" s="139">
        <v>0</v>
      </c>
      <c r="J269" s="139">
        <f t="shared" si="10"/>
        <v>0</v>
      </c>
      <c r="K269" s="140"/>
      <c r="L269" s="27"/>
      <c r="M269" s="141" t="s">
        <v>1</v>
      </c>
      <c r="N269" s="142" t="s">
        <v>36</v>
      </c>
      <c r="O269" s="143">
        <v>0</v>
      </c>
      <c r="P269" s="143">
        <f t="shared" si="11"/>
        <v>0</v>
      </c>
      <c r="Q269" s="143">
        <v>0</v>
      </c>
      <c r="R269" s="143">
        <f t="shared" si="12"/>
        <v>0</v>
      </c>
      <c r="S269" s="143">
        <v>0</v>
      </c>
      <c r="T269" s="144">
        <f t="shared" si="13"/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45" t="s">
        <v>153</v>
      </c>
      <c r="AT269" s="145" t="s">
        <v>149</v>
      </c>
      <c r="AU269" s="145" t="s">
        <v>78</v>
      </c>
      <c r="AY269" s="17" t="s">
        <v>147</v>
      </c>
      <c r="BE269" s="146">
        <f t="shared" si="14"/>
        <v>0</v>
      </c>
      <c r="BF269" s="146">
        <f t="shared" si="15"/>
        <v>0</v>
      </c>
      <c r="BG269" s="146">
        <f t="shared" si="16"/>
        <v>0</v>
      </c>
      <c r="BH269" s="146">
        <f t="shared" si="17"/>
        <v>0</v>
      </c>
      <c r="BI269" s="146">
        <f t="shared" si="18"/>
        <v>0</v>
      </c>
      <c r="BJ269" s="17" t="s">
        <v>78</v>
      </c>
      <c r="BK269" s="146">
        <f t="shared" si="19"/>
        <v>0</v>
      </c>
      <c r="BL269" s="17" t="s">
        <v>153</v>
      </c>
      <c r="BM269" s="145" t="s">
        <v>1502</v>
      </c>
    </row>
    <row r="270" spans="1:65" s="2" customFormat="1" ht="14.45" customHeight="1">
      <c r="A270" s="26"/>
      <c r="B270" s="134"/>
      <c r="C270" s="135" t="s">
        <v>624</v>
      </c>
      <c r="D270" s="135" t="s">
        <v>149</v>
      </c>
      <c r="E270" s="136" t="s">
        <v>1421</v>
      </c>
      <c r="F270" s="137" t="s">
        <v>1422</v>
      </c>
      <c r="G270" s="138" t="s">
        <v>168</v>
      </c>
      <c r="H270" s="189">
        <v>0</v>
      </c>
      <c r="I270" s="139">
        <v>0</v>
      </c>
      <c r="J270" s="139">
        <f t="shared" si="10"/>
        <v>0</v>
      </c>
      <c r="K270" s="140"/>
      <c r="L270" s="27"/>
      <c r="M270" s="141" t="s">
        <v>1</v>
      </c>
      <c r="N270" s="142" t="s">
        <v>36</v>
      </c>
      <c r="O270" s="143">
        <v>0</v>
      </c>
      <c r="P270" s="143">
        <f t="shared" si="11"/>
        <v>0</v>
      </c>
      <c r="Q270" s="143">
        <v>0</v>
      </c>
      <c r="R270" s="143">
        <f t="shared" si="12"/>
        <v>0</v>
      </c>
      <c r="S270" s="143">
        <v>0</v>
      </c>
      <c r="T270" s="144">
        <f t="shared" si="13"/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45" t="s">
        <v>153</v>
      </c>
      <c r="AT270" s="145" t="s">
        <v>149</v>
      </c>
      <c r="AU270" s="145" t="s">
        <v>78</v>
      </c>
      <c r="AY270" s="17" t="s">
        <v>147</v>
      </c>
      <c r="BE270" s="146">
        <f t="shared" si="14"/>
        <v>0</v>
      </c>
      <c r="BF270" s="146">
        <f t="shared" si="15"/>
        <v>0</v>
      </c>
      <c r="BG270" s="146">
        <f t="shared" si="16"/>
        <v>0</v>
      </c>
      <c r="BH270" s="146">
        <f t="shared" si="17"/>
        <v>0</v>
      </c>
      <c r="BI270" s="146">
        <f t="shared" si="18"/>
        <v>0</v>
      </c>
      <c r="BJ270" s="17" t="s">
        <v>78</v>
      </c>
      <c r="BK270" s="146">
        <f t="shared" si="19"/>
        <v>0</v>
      </c>
      <c r="BL270" s="17" t="s">
        <v>153</v>
      </c>
      <c r="BM270" s="145" t="s">
        <v>1503</v>
      </c>
    </row>
    <row r="271" spans="1:65" s="2" customFormat="1" ht="24.2" customHeight="1">
      <c r="A271" s="26"/>
      <c r="B271" s="134"/>
      <c r="C271" s="135" t="s">
        <v>628</v>
      </c>
      <c r="D271" s="135" t="s">
        <v>149</v>
      </c>
      <c r="E271" s="136" t="s">
        <v>1423</v>
      </c>
      <c r="F271" s="137" t="s">
        <v>1424</v>
      </c>
      <c r="G271" s="138" t="s">
        <v>168</v>
      </c>
      <c r="H271" s="189">
        <v>0</v>
      </c>
      <c r="I271" s="139">
        <v>0</v>
      </c>
      <c r="J271" s="139">
        <f t="shared" si="10"/>
        <v>0</v>
      </c>
      <c r="K271" s="140"/>
      <c r="L271" s="27"/>
      <c r="M271" s="141" t="s">
        <v>1</v>
      </c>
      <c r="N271" s="142" t="s">
        <v>36</v>
      </c>
      <c r="O271" s="143">
        <v>0</v>
      </c>
      <c r="P271" s="143">
        <f t="shared" si="11"/>
        <v>0</v>
      </c>
      <c r="Q271" s="143">
        <v>0</v>
      </c>
      <c r="R271" s="143">
        <f t="shared" si="12"/>
        <v>0</v>
      </c>
      <c r="S271" s="143">
        <v>0</v>
      </c>
      <c r="T271" s="144">
        <f t="shared" si="13"/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45" t="s">
        <v>153</v>
      </c>
      <c r="AT271" s="145" t="s">
        <v>149</v>
      </c>
      <c r="AU271" s="145" t="s">
        <v>78</v>
      </c>
      <c r="AY271" s="17" t="s">
        <v>147</v>
      </c>
      <c r="BE271" s="146">
        <f t="shared" si="14"/>
        <v>0</v>
      </c>
      <c r="BF271" s="146">
        <f t="shared" si="15"/>
        <v>0</v>
      </c>
      <c r="BG271" s="146">
        <f t="shared" si="16"/>
        <v>0</v>
      </c>
      <c r="BH271" s="146">
        <f t="shared" si="17"/>
        <v>0</v>
      </c>
      <c r="BI271" s="146">
        <f t="shared" si="18"/>
        <v>0</v>
      </c>
      <c r="BJ271" s="17" t="s">
        <v>78</v>
      </c>
      <c r="BK271" s="146">
        <f t="shared" si="19"/>
        <v>0</v>
      </c>
      <c r="BL271" s="17" t="s">
        <v>153</v>
      </c>
      <c r="BM271" s="145" t="s">
        <v>1504</v>
      </c>
    </row>
    <row r="272" spans="1:65" s="2" customFormat="1" ht="24.2" customHeight="1">
      <c r="A272" s="26"/>
      <c r="B272" s="134"/>
      <c r="C272" s="135" t="s">
        <v>632</v>
      </c>
      <c r="D272" s="135" t="s">
        <v>149</v>
      </c>
      <c r="E272" s="136" t="s">
        <v>1425</v>
      </c>
      <c r="F272" s="137" t="s">
        <v>1426</v>
      </c>
      <c r="G272" s="138" t="s">
        <v>1427</v>
      </c>
      <c r="H272" s="189">
        <v>0</v>
      </c>
      <c r="I272" s="139">
        <v>0</v>
      </c>
      <c r="J272" s="139">
        <f t="shared" si="10"/>
        <v>0</v>
      </c>
      <c r="K272" s="140"/>
      <c r="L272" s="27"/>
      <c r="M272" s="141" t="s">
        <v>1</v>
      </c>
      <c r="N272" s="142" t="s">
        <v>36</v>
      </c>
      <c r="O272" s="143">
        <v>0</v>
      </c>
      <c r="P272" s="143">
        <f t="shared" si="11"/>
        <v>0</v>
      </c>
      <c r="Q272" s="143">
        <v>0</v>
      </c>
      <c r="R272" s="143">
        <f t="shared" si="12"/>
        <v>0</v>
      </c>
      <c r="S272" s="143">
        <v>0</v>
      </c>
      <c r="T272" s="144">
        <f t="shared" si="13"/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45" t="s">
        <v>153</v>
      </c>
      <c r="AT272" s="145" t="s">
        <v>149</v>
      </c>
      <c r="AU272" s="145" t="s">
        <v>78</v>
      </c>
      <c r="AY272" s="17" t="s">
        <v>147</v>
      </c>
      <c r="BE272" s="146">
        <f t="shared" si="14"/>
        <v>0</v>
      </c>
      <c r="BF272" s="146">
        <f t="shared" si="15"/>
        <v>0</v>
      </c>
      <c r="BG272" s="146">
        <f t="shared" si="16"/>
        <v>0</v>
      </c>
      <c r="BH272" s="146">
        <f t="shared" si="17"/>
        <v>0</v>
      </c>
      <c r="BI272" s="146">
        <f t="shared" si="18"/>
        <v>0</v>
      </c>
      <c r="BJ272" s="17" t="s">
        <v>78</v>
      </c>
      <c r="BK272" s="146">
        <f t="shared" si="19"/>
        <v>0</v>
      </c>
      <c r="BL272" s="17" t="s">
        <v>153</v>
      </c>
      <c r="BM272" s="145" t="s">
        <v>1505</v>
      </c>
    </row>
    <row r="273" spans="1:65" s="2" customFormat="1" ht="24.2" customHeight="1">
      <c r="A273" s="26"/>
      <c r="B273" s="134"/>
      <c r="C273" s="135" t="s">
        <v>636</v>
      </c>
      <c r="D273" s="135" t="s">
        <v>149</v>
      </c>
      <c r="E273" s="136" t="s">
        <v>1428</v>
      </c>
      <c r="F273" s="137" t="s">
        <v>1429</v>
      </c>
      <c r="G273" s="138" t="s">
        <v>1427</v>
      </c>
      <c r="H273" s="189">
        <v>0</v>
      </c>
      <c r="I273" s="139">
        <v>0</v>
      </c>
      <c r="J273" s="139">
        <f t="shared" si="10"/>
        <v>0</v>
      </c>
      <c r="K273" s="140"/>
      <c r="L273" s="27"/>
      <c r="M273" s="141" t="s">
        <v>1</v>
      </c>
      <c r="N273" s="142" t="s">
        <v>36</v>
      </c>
      <c r="O273" s="143">
        <v>0</v>
      </c>
      <c r="P273" s="143">
        <f t="shared" si="11"/>
        <v>0</v>
      </c>
      <c r="Q273" s="143">
        <v>0</v>
      </c>
      <c r="R273" s="143">
        <f t="shared" si="12"/>
        <v>0</v>
      </c>
      <c r="S273" s="143">
        <v>0</v>
      </c>
      <c r="T273" s="144">
        <f t="shared" si="13"/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45" t="s">
        <v>153</v>
      </c>
      <c r="AT273" s="145" t="s">
        <v>149</v>
      </c>
      <c r="AU273" s="145" t="s">
        <v>78</v>
      </c>
      <c r="AY273" s="17" t="s">
        <v>147</v>
      </c>
      <c r="BE273" s="146">
        <f t="shared" si="14"/>
        <v>0</v>
      </c>
      <c r="BF273" s="146">
        <f t="shared" si="15"/>
        <v>0</v>
      </c>
      <c r="BG273" s="146">
        <f t="shared" si="16"/>
        <v>0</v>
      </c>
      <c r="BH273" s="146">
        <f t="shared" si="17"/>
        <v>0</v>
      </c>
      <c r="BI273" s="146">
        <f t="shared" si="18"/>
        <v>0</v>
      </c>
      <c r="BJ273" s="17" t="s">
        <v>78</v>
      </c>
      <c r="BK273" s="146">
        <f t="shared" si="19"/>
        <v>0</v>
      </c>
      <c r="BL273" s="17" t="s">
        <v>153</v>
      </c>
      <c r="BM273" s="145" t="s">
        <v>1506</v>
      </c>
    </row>
    <row r="274" spans="1:65" s="2" customFormat="1" ht="14.45" customHeight="1">
      <c r="A274" s="26"/>
      <c r="B274" s="134"/>
      <c r="C274" s="135" t="s">
        <v>640</v>
      </c>
      <c r="D274" s="135" t="s">
        <v>149</v>
      </c>
      <c r="E274" s="136" t="s">
        <v>1430</v>
      </c>
      <c r="F274" s="137" t="s">
        <v>1431</v>
      </c>
      <c r="G274" s="138" t="s">
        <v>379</v>
      </c>
      <c r="H274" s="189">
        <v>0</v>
      </c>
      <c r="I274" s="139">
        <v>0</v>
      </c>
      <c r="J274" s="139">
        <f t="shared" si="10"/>
        <v>0</v>
      </c>
      <c r="K274" s="140"/>
      <c r="L274" s="27"/>
      <c r="M274" s="141" t="s">
        <v>1</v>
      </c>
      <c r="N274" s="142" t="s">
        <v>36</v>
      </c>
      <c r="O274" s="143">
        <v>0</v>
      </c>
      <c r="P274" s="143">
        <f t="shared" si="11"/>
        <v>0</v>
      </c>
      <c r="Q274" s="143">
        <v>0</v>
      </c>
      <c r="R274" s="143">
        <f t="shared" si="12"/>
        <v>0</v>
      </c>
      <c r="S274" s="143">
        <v>0</v>
      </c>
      <c r="T274" s="144">
        <f t="shared" si="13"/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45" t="s">
        <v>153</v>
      </c>
      <c r="AT274" s="145" t="s">
        <v>149</v>
      </c>
      <c r="AU274" s="145" t="s">
        <v>78</v>
      </c>
      <c r="AY274" s="17" t="s">
        <v>147</v>
      </c>
      <c r="BE274" s="146">
        <f t="shared" si="14"/>
        <v>0</v>
      </c>
      <c r="BF274" s="146">
        <f t="shared" si="15"/>
        <v>0</v>
      </c>
      <c r="BG274" s="146">
        <f t="shared" si="16"/>
        <v>0</v>
      </c>
      <c r="BH274" s="146">
        <f t="shared" si="17"/>
        <v>0</v>
      </c>
      <c r="BI274" s="146">
        <f t="shared" si="18"/>
        <v>0</v>
      </c>
      <c r="BJ274" s="17" t="s">
        <v>78</v>
      </c>
      <c r="BK274" s="146">
        <f t="shared" si="19"/>
        <v>0</v>
      </c>
      <c r="BL274" s="17" t="s">
        <v>153</v>
      </c>
      <c r="BM274" s="145" t="s">
        <v>1507</v>
      </c>
    </row>
    <row r="275" spans="1:65" s="2" customFormat="1" ht="37.9" customHeight="1">
      <c r="A275" s="26"/>
      <c r="B275" s="134"/>
      <c r="C275" s="135" t="s">
        <v>646</v>
      </c>
      <c r="D275" s="135" t="s">
        <v>149</v>
      </c>
      <c r="E275" s="136" t="s">
        <v>1432</v>
      </c>
      <c r="F275" s="137" t="s">
        <v>1433</v>
      </c>
      <c r="G275" s="138" t="s">
        <v>1272</v>
      </c>
      <c r="H275" s="189">
        <v>0</v>
      </c>
      <c r="I275" s="139">
        <v>0</v>
      </c>
      <c r="J275" s="139">
        <f t="shared" si="10"/>
        <v>0</v>
      </c>
      <c r="K275" s="140"/>
      <c r="L275" s="27"/>
      <c r="M275" s="141" t="s">
        <v>1</v>
      </c>
      <c r="N275" s="142" t="s">
        <v>36</v>
      </c>
      <c r="O275" s="143">
        <v>0</v>
      </c>
      <c r="P275" s="143">
        <f t="shared" si="11"/>
        <v>0</v>
      </c>
      <c r="Q275" s="143">
        <v>0</v>
      </c>
      <c r="R275" s="143">
        <f t="shared" si="12"/>
        <v>0</v>
      </c>
      <c r="S275" s="143">
        <v>0</v>
      </c>
      <c r="T275" s="144">
        <f t="shared" si="13"/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45" t="s">
        <v>153</v>
      </c>
      <c r="AT275" s="145" t="s">
        <v>149</v>
      </c>
      <c r="AU275" s="145" t="s">
        <v>78</v>
      </c>
      <c r="AY275" s="17" t="s">
        <v>147</v>
      </c>
      <c r="BE275" s="146">
        <f t="shared" si="14"/>
        <v>0</v>
      </c>
      <c r="BF275" s="146">
        <f t="shared" si="15"/>
        <v>0</v>
      </c>
      <c r="BG275" s="146">
        <f t="shared" si="16"/>
        <v>0</v>
      </c>
      <c r="BH275" s="146">
        <f t="shared" si="17"/>
        <v>0</v>
      </c>
      <c r="BI275" s="146">
        <f t="shared" si="18"/>
        <v>0</v>
      </c>
      <c r="BJ275" s="17" t="s">
        <v>78</v>
      </c>
      <c r="BK275" s="146">
        <f t="shared" si="19"/>
        <v>0</v>
      </c>
      <c r="BL275" s="17" t="s">
        <v>153</v>
      </c>
      <c r="BM275" s="145" t="s">
        <v>1508</v>
      </c>
    </row>
    <row r="276" spans="1:65" s="2" customFormat="1" ht="37.9" customHeight="1">
      <c r="A276" s="26"/>
      <c r="B276" s="134"/>
      <c r="C276" s="135" t="s">
        <v>651</v>
      </c>
      <c r="D276" s="135" t="s">
        <v>149</v>
      </c>
      <c r="E276" s="136" t="s">
        <v>1434</v>
      </c>
      <c r="F276" s="137" t="s">
        <v>1435</v>
      </c>
      <c r="G276" s="138" t="s">
        <v>1272</v>
      </c>
      <c r="H276" s="189">
        <v>0</v>
      </c>
      <c r="I276" s="139">
        <v>0</v>
      </c>
      <c r="J276" s="139">
        <f t="shared" si="10"/>
        <v>0</v>
      </c>
      <c r="K276" s="140"/>
      <c r="L276" s="27"/>
      <c r="M276" s="141" t="s">
        <v>1</v>
      </c>
      <c r="N276" s="142" t="s">
        <v>36</v>
      </c>
      <c r="O276" s="143">
        <v>0</v>
      </c>
      <c r="P276" s="143">
        <f t="shared" si="11"/>
        <v>0</v>
      </c>
      <c r="Q276" s="143">
        <v>0</v>
      </c>
      <c r="R276" s="143">
        <f t="shared" si="12"/>
        <v>0</v>
      </c>
      <c r="S276" s="143">
        <v>0</v>
      </c>
      <c r="T276" s="144">
        <f t="shared" si="13"/>
        <v>0</v>
      </c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45" t="s">
        <v>153</v>
      </c>
      <c r="AT276" s="145" t="s">
        <v>149</v>
      </c>
      <c r="AU276" s="145" t="s">
        <v>78</v>
      </c>
      <c r="AY276" s="17" t="s">
        <v>147</v>
      </c>
      <c r="BE276" s="146">
        <f t="shared" si="14"/>
        <v>0</v>
      </c>
      <c r="BF276" s="146">
        <f t="shared" si="15"/>
        <v>0</v>
      </c>
      <c r="BG276" s="146">
        <f t="shared" si="16"/>
        <v>0</v>
      </c>
      <c r="BH276" s="146">
        <f t="shared" si="17"/>
        <v>0</v>
      </c>
      <c r="BI276" s="146">
        <f t="shared" si="18"/>
        <v>0</v>
      </c>
      <c r="BJ276" s="17" t="s">
        <v>78</v>
      </c>
      <c r="BK276" s="146">
        <f t="shared" si="19"/>
        <v>0</v>
      </c>
      <c r="BL276" s="17" t="s">
        <v>153</v>
      </c>
      <c r="BM276" s="145" t="s">
        <v>1509</v>
      </c>
    </row>
    <row r="277" spans="1:65" s="2" customFormat="1" ht="14.45" customHeight="1">
      <c r="A277" s="26"/>
      <c r="B277" s="134"/>
      <c r="C277" s="135" t="s">
        <v>656</v>
      </c>
      <c r="D277" s="135" t="s">
        <v>149</v>
      </c>
      <c r="E277" s="136" t="s">
        <v>1436</v>
      </c>
      <c r="F277" s="137" t="s">
        <v>1437</v>
      </c>
      <c r="G277" s="138" t="s">
        <v>1346</v>
      </c>
      <c r="H277" s="189">
        <v>0</v>
      </c>
      <c r="I277" s="139">
        <v>0</v>
      </c>
      <c r="J277" s="139">
        <f t="shared" si="10"/>
        <v>0</v>
      </c>
      <c r="K277" s="140"/>
      <c r="L277" s="27"/>
      <c r="M277" s="141" t="s">
        <v>1</v>
      </c>
      <c r="N277" s="142" t="s">
        <v>36</v>
      </c>
      <c r="O277" s="143">
        <v>0</v>
      </c>
      <c r="P277" s="143">
        <f t="shared" si="11"/>
        <v>0</v>
      </c>
      <c r="Q277" s="143">
        <v>0</v>
      </c>
      <c r="R277" s="143">
        <f t="shared" si="12"/>
        <v>0</v>
      </c>
      <c r="S277" s="143">
        <v>0</v>
      </c>
      <c r="T277" s="144">
        <f t="shared" si="13"/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45" t="s">
        <v>153</v>
      </c>
      <c r="AT277" s="145" t="s">
        <v>149</v>
      </c>
      <c r="AU277" s="145" t="s">
        <v>78</v>
      </c>
      <c r="AY277" s="17" t="s">
        <v>147</v>
      </c>
      <c r="BE277" s="146">
        <f t="shared" si="14"/>
        <v>0</v>
      </c>
      <c r="BF277" s="146">
        <f t="shared" si="15"/>
        <v>0</v>
      </c>
      <c r="BG277" s="146">
        <f t="shared" si="16"/>
        <v>0</v>
      </c>
      <c r="BH277" s="146">
        <f t="shared" si="17"/>
        <v>0</v>
      </c>
      <c r="BI277" s="146">
        <f t="shared" si="18"/>
        <v>0</v>
      </c>
      <c r="BJ277" s="17" t="s">
        <v>78</v>
      </c>
      <c r="BK277" s="146">
        <f t="shared" si="19"/>
        <v>0</v>
      </c>
      <c r="BL277" s="17" t="s">
        <v>153</v>
      </c>
      <c r="BM277" s="145" t="s">
        <v>1510</v>
      </c>
    </row>
    <row r="278" spans="1:65" s="2" customFormat="1" ht="14.45" customHeight="1">
      <c r="A278" s="26"/>
      <c r="B278" s="134"/>
      <c r="C278" s="135" t="s">
        <v>662</v>
      </c>
      <c r="D278" s="135" t="s">
        <v>149</v>
      </c>
      <c r="E278" s="136" t="s">
        <v>1438</v>
      </c>
      <c r="F278" s="137" t="s">
        <v>1439</v>
      </c>
      <c r="G278" s="138" t="s">
        <v>168</v>
      </c>
      <c r="H278" s="189">
        <v>0</v>
      </c>
      <c r="I278" s="139">
        <v>0</v>
      </c>
      <c r="J278" s="139">
        <f t="shared" si="10"/>
        <v>0</v>
      </c>
      <c r="K278" s="140"/>
      <c r="L278" s="27"/>
      <c r="M278" s="141" t="s">
        <v>1</v>
      </c>
      <c r="N278" s="142" t="s">
        <v>36</v>
      </c>
      <c r="O278" s="143">
        <v>0</v>
      </c>
      <c r="P278" s="143">
        <f t="shared" si="11"/>
        <v>0</v>
      </c>
      <c r="Q278" s="143">
        <v>0</v>
      </c>
      <c r="R278" s="143">
        <f t="shared" si="12"/>
        <v>0</v>
      </c>
      <c r="S278" s="143">
        <v>0</v>
      </c>
      <c r="T278" s="144">
        <f t="shared" si="13"/>
        <v>0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45" t="s">
        <v>153</v>
      </c>
      <c r="AT278" s="145" t="s">
        <v>149</v>
      </c>
      <c r="AU278" s="145" t="s">
        <v>78</v>
      </c>
      <c r="AY278" s="17" t="s">
        <v>147</v>
      </c>
      <c r="BE278" s="146">
        <f t="shared" si="14"/>
        <v>0</v>
      </c>
      <c r="BF278" s="146">
        <f t="shared" si="15"/>
        <v>0</v>
      </c>
      <c r="BG278" s="146">
        <f t="shared" si="16"/>
        <v>0</v>
      </c>
      <c r="BH278" s="146">
        <f t="shared" si="17"/>
        <v>0</v>
      </c>
      <c r="BI278" s="146">
        <f t="shared" si="18"/>
        <v>0</v>
      </c>
      <c r="BJ278" s="17" t="s">
        <v>78</v>
      </c>
      <c r="BK278" s="146">
        <f t="shared" si="19"/>
        <v>0</v>
      </c>
      <c r="BL278" s="17" t="s">
        <v>153</v>
      </c>
      <c r="BM278" s="145" t="s">
        <v>1511</v>
      </c>
    </row>
    <row r="279" spans="1:65" s="2" customFormat="1" ht="14.45" customHeight="1">
      <c r="A279" s="26"/>
      <c r="B279" s="134"/>
      <c r="C279" s="135" t="s">
        <v>667</v>
      </c>
      <c r="D279" s="135" t="s">
        <v>149</v>
      </c>
      <c r="E279" s="136" t="s">
        <v>1440</v>
      </c>
      <c r="F279" s="137" t="s">
        <v>1441</v>
      </c>
      <c r="G279" s="138" t="s">
        <v>168</v>
      </c>
      <c r="H279" s="189">
        <v>0</v>
      </c>
      <c r="I279" s="139">
        <v>0</v>
      </c>
      <c r="J279" s="139">
        <f t="shared" si="10"/>
        <v>0</v>
      </c>
      <c r="K279" s="140"/>
      <c r="L279" s="27"/>
      <c r="M279" s="178" t="s">
        <v>1</v>
      </c>
      <c r="N279" s="179" t="s">
        <v>36</v>
      </c>
      <c r="O279" s="180">
        <v>0</v>
      </c>
      <c r="P279" s="180">
        <f t="shared" si="11"/>
        <v>0</v>
      </c>
      <c r="Q279" s="180">
        <v>0</v>
      </c>
      <c r="R279" s="180">
        <f t="shared" si="12"/>
        <v>0</v>
      </c>
      <c r="S279" s="180">
        <v>0</v>
      </c>
      <c r="T279" s="181">
        <f t="shared" si="13"/>
        <v>0</v>
      </c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R279" s="145" t="s">
        <v>153</v>
      </c>
      <c r="AT279" s="145" t="s">
        <v>149</v>
      </c>
      <c r="AU279" s="145" t="s">
        <v>78</v>
      </c>
      <c r="AY279" s="17" t="s">
        <v>147</v>
      </c>
      <c r="BE279" s="146">
        <f t="shared" si="14"/>
        <v>0</v>
      </c>
      <c r="BF279" s="146">
        <f t="shared" si="15"/>
        <v>0</v>
      </c>
      <c r="BG279" s="146">
        <f t="shared" si="16"/>
        <v>0</v>
      </c>
      <c r="BH279" s="146">
        <f t="shared" si="17"/>
        <v>0</v>
      </c>
      <c r="BI279" s="146">
        <f t="shared" si="18"/>
        <v>0</v>
      </c>
      <c r="BJ279" s="17" t="s">
        <v>78</v>
      </c>
      <c r="BK279" s="146">
        <f t="shared" si="19"/>
        <v>0</v>
      </c>
      <c r="BL279" s="17" t="s">
        <v>153</v>
      </c>
      <c r="BM279" s="145" t="s">
        <v>1512</v>
      </c>
    </row>
    <row r="280" spans="1:31" s="2" customFormat="1" ht="6.95" customHeight="1">
      <c r="A280" s="26"/>
      <c r="B280" s="37"/>
      <c r="C280" s="38"/>
      <c r="D280" s="38"/>
      <c r="E280" s="38"/>
      <c r="F280" s="38"/>
      <c r="G280" s="38"/>
      <c r="H280" s="38"/>
      <c r="I280" s="38"/>
      <c r="J280" s="38"/>
      <c r="K280" s="38"/>
      <c r="L280" s="27"/>
      <c r="M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</row>
  </sheetData>
  <sheetProtection algorithmName="SHA-512" hashValue="3dAFhYx8kvXhtkR4bMxO3GJSu57JS3SnGU2IazQrcObA2IO/SDMNSRBiZtA6V9nBHedYzVF9GF7Bl20tkTKnCQ==" saltValue="YpPy9MN8t7AHt6kt5tUwDQ==" spinCount="100000" sheet="1" objects="1" scenarios="1"/>
  <autoFilter ref="C121:K279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2"/>
  <sheetViews>
    <sheetView showGridLines="0" workbookViewId="0" topLeftCell="A117">
      <selection activeCell="I124" sqref="I12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3"/>
    </row>
    <row r="2" spans="12:46" s="1" customFormat="1" ht="36.95" customHeight="1">
      <c r="L2" s="262" t="s">
        <v>5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AT2" s="17" t="s">
        <v>95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</row>
    <row r="4" spans="2:46" s="1" customFormat="1" ht="24.95" customHeight="1">
      <c r="B4" s="20"/>
      <c r="D4" s="21" t="s">
        <v>102</v>
      </c>
      <c r="L4" s="20"/>
      <c r="M4" s="84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4" t="s">
        <v>14</v>
      </c>
      <c r="L6" s="20"/>
    </row>
    <row r="7" spans="2:12" s="1" customFormat="1" ht="16.5" customHeight="1">
      <c r="B7" s="20"/>
      <c r="E7" s="270" t="str">
        <f>'Rekapitulace zakázky'!K6</f>
        <v>F.2 Stavební úpravy objektů č. p. 3318 a 3319 (PS 45) - bez specifických úprav pro provozovnu</v>
      </c>
      <c r="F7" s="271"/>
      <c r="G7" s="271"/>
      <c r="H7" s="271"/>
      <c r="L7" s="20"/>
    </row>
    <row r="8" spans="2:12" s="1" customFormat="1" ht="12" customHeight="1">
      <c r="B8" s="20"/>
      <c r="D8" s="24" t="s">
        <v>103</v>
      </c>
      <c r="L8" s="20"/>
    </row>
    <row r="9" spans="1:31" s="2" customFormat="1" ht="16.5" customHeight="1">
      <c r="A9" s="26"/>
      <c r="B9" s="27"/>
      <c r="C9" s="26"/>
      <c r="D9" s="26"/>
      <c r="E9" s="270" t="s">
        <v>104</v>
      </c>
      <c r="F9" s="269"/>
      <c r="G9" s="269"/>
      <c r="H9" s="269"/>
      <c r="I9" s="26"/>
      <c r="J9" s="26"/>
      <c r="K9" s="26"/>
      <c r="L9" s="32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 customHeight="1">
      <c r="A10" s="26"/>
      <c r="B10" s="27"/>
      <c r="C10" s="26"/>
      <c r="D10" s="24" t="s">
        <v>1070</v>
      </c>
      <c r="E10" s="26"/>
      <c r="F10" s="26"/>
      <c r="G10" s="26"/>
      <c r="H10" s="26"/>
      <c r="I10" s="26"/>
      <c r="J10" s="26"/>
      <c r="K10" s="26"/>
      <c r="L10" s="32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6.5" customHeight="1">
      <c r="A11" s="26"/>
      <c r="B11" s="27"/>
      <c r="C11" s="26"/>
      <c r="D11" s="26"/>
      <c r="E11" s="268" t="s">
        <v>1513</v>
      </c>
      <c r="F11" s="269"/>
      <c r="G11" s="269"/>
      <c r="H11" s="269"/>
      <c r="I11" s="26"/>
      <c r="J11" s="26"/>
      <c r="K11" s="26"/>
      <c r="L11" s="32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2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2" customHeight="1">
      <c r="A13" s="26"/>
      <c r="B13" s="27"/>
      <c r="C13" s="26"/>
      <c r="D13" s="24" t="s">
        <v>15</v>
      </c>
      <c r="E13" s="26"/>
      <c r="F13" s="23" t="s">
        <v>1</v>
      </c>
      <c r="G13" s="26"/>
      <c r="H13" s="26"/>
      <c r="I13" s="24" t="s">
        <v>16</v>
      </c>
      <c r="J13" s="23" t="s">
        <v>1</v>
      </c>
      <c r="K13" s="26"/>
      <c r="L13" s="32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4" t="s">
        <v>17</v>
      </c>
      <c r="E14" s="26"/>
      <c r="F14" s="23" t="s">
        <v>25</v>
      </c>
      <c r="G14" s="26"/>
      <c r="H14" s="26"/>
      <c r="I14" s="24" t="s">
        <v>19</v>
      </c>
      <c r="J14" s="43">
        <f>'Rekapitulace zakázky'!AN8</f>
        <v>44260</v>
      </c>
      <c r="K14" s="26"/>
      <c r="L14" s="32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2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12" customHeight="1">
      <c r="A16" s="26"/>
      <c r="B16" s="27"/>
      <c r="C16" s="26"/>
      <c r="D16" s="24" t="s">
        <v>20</v>
      </c>
      <c r="E16" s="26"/>
      <c r="F16" s="26"/>
      <c r="G16" s="26"/>
      <c r="H16" s="26"/>
      <c r="I16" s="24" t="s">
        <v>21</v>
      </c>
      <c r="J16" s="23" t="str">
        <f>IF('Rekapitulace zakázky'!AN10="","",'Rekapitulace zakázky'!AN10)</f>
        <v/>
      </c>
      <c r="K16" s="26"/>
      <c r="L16" s="32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3" t="str">
        <f>IF('Rekapitulace zakázky'!E11="","",'Rekapitulace zakázky'!E11)</f>
        <v>Distep, a.s.</v>
      </c>
      <c r="F17" s="26"/>
      <c r="G17" s="26"/>
      <c r="H17" s="26"/>
      <c r="I17" s="24" t="s">
        <v>23</v>
      </c>
      <c r="J17" s="23" t="str">
        <f>IF('Rekapitulace zakázky'!AN11="","",'Rekapitulace zakázky'!AN11)</f>
        <v/>
      </c>
      <c r="K17" s="26"/>
      <c r="L17" s="32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2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4" t="s">
        <v>24</v>
      </c>
      <c r="E19" s="26"/>
      <c r="F19" s="26"/>
      <c r="G19" s="26"/>
      <c r="H19" s="26"/>
      <c r="I19" s="24" t="s">
        <v>21</v>
      </c>
      <c r="J19" s="23" t="str">
        <f>'Rekapitulace zakázky'!AN13</f>
        <v/>
      </c>
      <c r="K19" s="26"/>
      <c r="L19" s="32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72" t="str">
        <f>'Rekapitulace zakázky'!E14</f>
        <v xml:space="preserve"> </v>
      </c>
      <c r="F20" s="272"/>
      <c r="G20" s="272"/>
      <c r="H20" s="272"/>
      <c r="I20" s="24" t="s">
        <v>23</v>
      </c>
      <c r="J20" s="23" t="str">
        <f>'Rekapitulace zakázky'!AN14</f>
        <v/>
      </c>
      <c r="K20" s="26"/>
      <c r="L20" s="32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2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4" t="s">
        <v>26</v>
      </c>
      <c r="E22" s="26"/>
      <c r="F22" s="26"/>
      <c r="G22" s="26"/>
      <c r="H22" s="26"/>
      <c r="I22" s="24" t="s">
        <v>21</v>
      </c>
      <c r="J22" s="23" t="str">
        <f>IF('Rekapitulace zakázky'!AN16="","",'Rekapitulace zakázky'!AN16)</f>
        <v/>
      </c>
      <c r="K22" s="26"/>
      <c r="L22" s="32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3" t="str">
        <f>IF('Rekapitulace zakázky'!E17="","",'Rekapitulace zakázky'!E17)</f>
        <v>Ing. Miroslav Havlásek</v>
      </c>
      <c r="F23" s="26"/>
      <c r="G23" s="26"/>
      <c r="H23" s="26"/>
      <c r="I23" s="24" t="s">
        <v>23</v>
      </c>
      <c r="J23" s="23" t="str">
        <f>IF('Rekapitulace zakázky'!AN17="","",'Rekapitulace zakázky'!AN17)</f>
        <v/>
      </c>
      <c r="K23" s="26"/>
      <c r="L23" s="32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2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4" t="s">
        <v>29</v>
      </c>
      <c r="E25" s="26"/>
      <c r="F25" s="26"/>
      <c r="G25" s="26"/>
      <c r="H25" s="26"/>
      <c r="I25" s="24" t="s">
        <v>21</v>
      </c>
      <c r="J25" s="23" t="str">
        <f>IF('Rekapitulace zakázky'!AN19="","",'Rekapitulace zakázky'!AN19)</f>
        <v/>
      </c>
      <c r="K25" s="26"/>
      <c r="L25" s="32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3" t="str">
        <f>IF('Rekapitulace zakázky'!E20="","",'Rekapitulace zakázky'!E20)</f>
        <v xml:space="preserve"> </v>
      </c>
      <c r="F26" s="26"/>
      <c r="G26" s="26"/>
      <c r="H26" s="26"/>
      <c r="I26" s="24" t="s">
        <v>23</v>
      </c>
      <c r="J26" s="23" t="str">
        <f>IF('Rekapitulace zakázky'!AN20="","",'Rekapitulace zakázky'!AN20)</f>
        <v/>
      </c>
      <c r="K26" s="26"/>
      <c r="L26" s="32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2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4" t="s">
        <v>30</v>
      </c>
      <c r="E28" s="26"/>
      <c r="F28" s="26"/>
      <c r="G28" s="26"/>
      <c r="H28" s="26"/>
      <c r="I28" s="26"/>
      <c r="J28" s="26"/>
      <c r="K28" s="26"/>
      <c r="L28" s="32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85"/>
      <c r="B29" s="86"/>
      <c r="C29" s="85"/>
      <c r="D29" s="85"/>
      <c r="E29" s="273" t="s">
        <v>1</v>
      </c>
      <c r="F29" s="273"/>
      <c r="G29" s="273"/>
      <c r="H29" s="273"/>
      <c r="I29" s="85"/>
      <c r="J29" s="85"/>
      <c r="K29" s="85"/>
      <c r="L29" s="87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2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54"/>
      <c r="E31" s="54"/>
      <c r="F31" s="54"/>
      <c r="G31" s="54"/>
      <c r="H31" s="54"/>
      <c r="I31" s="54"/>
      <c r="J31" s="54"/>
      <c r="K31" s="54"/>
      <c r="L31" s="32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88" t="s">
        <v>31</v>
      </c>
      <c r="E32" s="26"/>
      <c r="F32" s="26"/>
      <c r="G32" s="26"/>
      <c r="H32" s="26"/>
      <c r="I32" s="26"/>
      <c r="J32" s="58">
        <f>ROUND(J122,2)</f>
        <v>0</v>
      </c>
      <c r="K32" s="26"/>
      <c r="L32" s="32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54"/>
      <c r="E33" s="54"/>
      <c r="F33" s="54"/>
      <c r="G33" s="54"/>
      <c r="H33" s="54"/>
      <c r="I33" s="54"/>
      <c r="J33" s="54"/>
      <c r="K33" s="54"/>
      <c r="L33" s="32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29" t="s">
        <v>33</v>
      </c>
      <c r="G34" s="26"/>
      <c r="H34" s="26"/>
      <c r="I34" s="29" t="s">
        <v>32</v>
      </c>
      <c r="J34" s="29" t="s">
        <v>34</v>
      </c>
      <c r="K34" s="26"/>
      <c r="L34" s="32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89" t="s">
        <v>35</v>
      </c>
      <c r="E35" s="24" t="s">
        <v>36</v>
      </c>
      <c r="F35" s="90">
        <f>ROUND((SUM(BE122:BE171)),2)</f>
        <v>0</v>
      </c>
      <c r="G35" s="26"/>
      <c r="H35" s="26"/>
      <c r="I35" s="91">
        <v>0.21</v>
      </c>
      <c r="J35" s="90">
        <f>ROUND(((SUM(BE122:BE171))*I35),2)</f>
        <v>0</v>
      </c>
      <c r="K35" s="26"/>
      <c r="L35" s="32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4" t="s">
        <v>37</v>
      </c>
      <c r="F36" s="90">
        <f>ROUND((SUM(BF122:BF171)),2)</f>
        <v>0</v>
      </c>
      <c r="G36" s="26"/>
      <c r="H36" s="26"/>
      <c r="I36" s="91">
        <v>0.15</v>
      </c>
      <c r="J36" s="90">
        <f>ROUND(((SUM(BF122:BF171))*I36),2)</f>
        <v>0</v>
      </c>
      <c r="K36" s="26"/>
      <c r="L36" s="32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4" t="s">
        <v>38</v>
      </c>
      <c r="F37" s="90">
        <f>ROUND((SUM(BG122:BG171)),2)</f>
        <v>0</v>
      </c>
      <c r="G37" s="26"/>
      <c r="H37" s="26"/>
      <c r="I37" s="91">
        <v>0.21</v>
      </c>
      <c r="J37" s="90">
        <f>0</f>
        <v>0</v>
      </c>
      <c r="K37" s="26"/>
      <c r="L37" s="32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 hidden="1">
      <c r="A38" s="26"/>
      <c r="B38" s="27"/>
      <c r="C38" s="26"/>
      <c r="D38" s="26"/>
      <c r="E38" s="24" t="s">
        <v>39</v>
      </c>
      <c r="F38" s="90">
        <f>ROUND((SUM(BH122:BH171)),2)</f>
        <v>0</v>
      </c>
      <c r="G38" s="26"/>
      <c r="H38" s="26"/>
      <c r="I38" s="91">
        <v>0.15</v>
      </c>
      <c r="J38" s="90">
        <f>0</f>
        <v>0</v>
      </c>
      <c r="K38" s="26"/>
      <c r="L38" s="32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customHeight="1" hidden="1">
      <c r="A39" s="26"/>
      <c r="B39" s="27"/>
      <c r="C39" s="26"/>
      <c r="D39" s="26"/>
      <c r="E39" s="24" t="s">
        <v>40</v>
      </c>
      <c r="F39" s="90">
        <f>ROUND((SUM(BI122:BI171)),2)</f>
        <v>0</v>
      </c>
      <c r="G39" s="26"/>
      <c r="H39" s="26"/>
      <c r="I39" s="91">
        <v>0</v>
      </c>
      <c r="J39" s="90">
        <f>0</f>
        <v>0</v>
      </c>
      <c r="K39" s="26"/>
      <c r="L39" s="32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2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2"/>
      <c r="D41" s="93" t="s">
        <v>41</v>
      </c>
      <c r="E41" s="48"/>
      <c r="F41" s="48"/>
      <c r="G41" s="94" t="s">
        <v>42</v>
      </c>
      <c r="H41" s="95" t="s">
        <v>43</v>
      </c>
      <c r="I41" s="48"/>
      <c r="J41" s="96">
        <f>SUM(J32:J39)</f>
        <v>0</v>
      </c>
      <c r="K41" s="97"/>
      <c r="L41" s="32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2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2"/>
      <c r="D50" s="33" t="s">
        <v>44</v>
      </c>
      <c r="E50" s="34"/>
      <c r="F50" s="34"/>
      <c r="G50" s="33" t="s">
        <v>45</v>
      </c>
      <c r="H50" s="34"/>
      <c r="I50" s="34"/>
      <c r="J50" s="34"/>
      <c r="K50" s="34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6"/>
      <c r="B61" s="27"/>
      <c r="C61" s="26"/>
      <c r="D61" s="35" t="s">
        <v>46</v>
      </c>
      <c r="E61" s="28"/>
      <c r="F61" s="98" t="s">
        <v>47</v>
      </c>
      <c r="G61" s="35" t="s">
        <v>46</v>
      </c>
      <c r="H61" s="28"/>
      <c r="I61" s="28"/>
      <c r="J61" s="99" t="s">
        <v>47</v>
      </c>
      <c r="K61" s="28"/>
      <c r="L61" s="32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6"/>
      <c r="B65" s="27"/>
      <c r="C65" s="26"/>
      <c r="D65" s="33" t="s">
        <v>48</v>
      </c>
      <c r="E65" s="36"/>
      <c r="F65" s="36"/>
      <c r="G65" s="33" t="s">
        <v>49</v>
      </c>
      <c r="H65" s="36"/>
      <c r="I65" s="36"/>
      <c r="J65" s="36"/>
      <c r="K65" s="36"/>
      <c r="L65" s="32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6"/>
      <c r="B76" s="27"/>
      <c r="C76" s="26"/>
      <c r="D76" s="35" t="s">
        <v>46</v>
      </c>
      <c r="E76" s="28"/>
      <c r="F76" s="98" t="s">
        <v>47</v>
      </c>
      <c r="G76" s="35" t="s">
        <v>46</v>
      </c>
      <c r="H76" s="28"/>
      <c r="I76" s="28"/>
      <c r="J76" s="99" t="s">
        <v>47</v>
      </c>
      <c r="K76" s="28"/>
      <c r="L76" s="32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2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32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21" t="s">
        <v>105</v>
      </c>
      <c r="D82" s="26"/>
      <c r="E82" s="26"/>
      <c r="F82" s="26"/>
      <c r="G82" s="26"/>
      <c r="H82" s="26"/>
      <c r="I82" s="26"/>
      <c r="J82" s="26"/>
      <c r="K82" s="26"/>
      <c r="L82" s="32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2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4" t="s">
        <v>14</v>
      </c>
      <c r="D84" s="26"/>
      <c r="E84" s="26"/>
      <c r="F84" s="26"/>
      <c r="G84" s="26"/>
      <c r="H84" s="26"/>
      <c r="I84" s="26"/>
      <c r="J84" s="26"/>
      <c r="K84" s="26"/>
      <c r="L84" s="32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70" t="str">
        <f>E7</f>
        <v>F.2 Stavební úpravy objektů č. p. 3318 a 3319 (PS 45) - bez specifických úprav pro provozovnu</v>
      </c>
      <c r="F85" s="271"/>
      <c r="G85" s="271"/>
      <c r="H85" s="271"/>
      <c r="I85" s="26"/>
      <c r="J85" s="26"/>
      <c r="K85" s="26"/>
      <c r="L85" s="32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2:12" s="1" customFormat="1" ht="12" customHeight="1">
      <c r="B86" s="20"/>
      <c r="C86" s="24" t="s">
        <v>103</v>
      </c>
      <c r="L86" s="20"/>
    </row>
    <row r="87" spans="1:31" s="2" customFormat="1" ht="16.5" customHeight="1">
      <c r="A87" s="26"/>
      <c r="B87" s="27"/>
      <c r="C87" s="26"/>
      <c r="D87" s="26"/>
      <c r="E87" s="270" t="s">
        <v>104</v>
      </c>
      <c r="F87" s="269"/>
      <c r="G87" s="269"/>
      <c r="H87" s="269"/>
      <c r="I87" s="26"/>
      <c r="J87" s="26"/>
      <c r="K87" s="26"/>
      <c r="L87" s="32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4" t="s">
        <v>1070</v>
      </c>
      <c r="D88" s="26"/>
      <c r="E88" s="26"/>
      <c r="F88" s="26"/>
      <c r="G88" s="26"/>
      <c r="H88" s="26"/>
      <c r="I88" s="26"/>
      <c r="J88" s="26"/>
      <c r="K88" s="26"/>
      <c r="L88" s="32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268" t="str">
        <f>E11</f>
        <v>D.1.4.4 - Elektroinstalace</v>
      </c>
      <c r="F89" s="269"/>
      <c r="G89" s="269"/>
      <c r="H89" s="269"/>
      <c r="I89" s="26"/>
      <c r="J89" s="26"/>
      <c r="K89" s="26"/>
      <c r="L89" s="32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2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4" t="s">
        <v>17</v>
      </c>
      <c r="D91" s="26"/>
      <c r="E91" s="26"/>
      <c r="F91" s="23" t="str">
        <f>F14</f>
        <v xml:space="preserve"> </v>
      </c>
      <c r="G91" s="26"/>
      <c r="H91" s="26"/>
      <c r="I91" s="24" t="s">
        <v>19</v>
      </c>
      <c r="J91" s="43">
        <f>IF(J14="","",J14)</f>
        <v>44260</v>
      </c>
      <c r="K91" s="26"/>
      <c r="L91" s="32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2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25.7" customHeight="1">
      <c r="A93" s="26"/>
      <c r="B93" s="27"/>
      <c r="C93" s="24" t="s">
        <v>20</v>
      </c>
      <c r="D93" s="26"/>
      <c r="E93" s="26"/>
      <c r="F93" s="23" t="str">
        <f>E17</f>
        <v>Distep, a.s.</v>
      </c>
      <c r="G93" s="26"/>
      <c r="H93" s="26"/>
      <c r="I93" s="24" t="s">
        <v>26</v>
      </c>
      <c r="J93" s="25" t="str">
        <f>E23</f>
        <v>Ing. Miroslav Havlásek</v>
      </c>
      <c r="K93" s="26"/>
      <c r="L93" s="32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4" t="s">
        <v>24</v>
      </c>
      <c r="D94" s="26"/>
      <c r="E94" s="26"/>
      <c r="F94" s="23" t="str">
        <f>IF(E20="","",E20)</f>
        <v xml:space="preserve"> </v>
      </c>
      <c r="G94" s="26"/>
      <c r="H94" s="26"/>
      <c r="I94" s="24" t="s">
        <v>29</v>
      </c>
      <c r="J94" s="25" t="str">
        <f>E26</f>
        <v xml:space="preserve"> </v>
      </c>
      <c r="K94" s="26"/>
      <c r="L94" s="32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2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0" t="s">
        <v>106</v>
      </c>
      <c r="D96" s="92"/>
      <c r="E96" s="92"/>
      <c r="F96" s="92"/>
      <c r="G96" s="92"/>
      <c r="H96" s="92"/>
      <c r="I96" s="92"/>
      <c r="J96" s="101" t="s">
        <v>107</v>
      </c>
      <c r="K96" s="92"/>
      <c r="L96" s="32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2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02" t="s">
        <v>108</v>
      </c>
      <c r="D98" s="26"/>
      <c r="E98" s="26"/>
      <c r="F98" s="26"/>
      <c r="G98" s="26"/>
      <c r="H98" s="26"/>
      <c r="I98" s="26"/>
      <c r="J98" s="58">
        <f>J122</f>
        <v>0</v>
      </c>
      <c r="K98" s="26"/>
      <c r="L98" s="32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7" t="s">
        <v>109</v>
      </c>
    </row>
    <row r="99" spans="2:12" s="9" customFormat="1" ht="24.95" customHeight="1">
      <c r="B99" s="103"/>
      <c r="D99" s="104" t="s">
        <v>1514</v>
      </c>
      <c r="E99" s="105"/>
      <c r="F99" s="105"/>
      <c r="G99" s="105"/>
      <c r="H99" s="105"/>
      <c r="I99" s="105"/>
      <c r="J99" s="106">
        <f>J123</f>
        <v>0</v>
      </c>
      <c r="L99" s="103"/>
    </row>
    <row r="100" spans="2:12" s="9" customFormat="1" ht="24.95" customHeight="1">
      <c r="B100" s="103"/>
      <c r="D100" s="104" t="s">
        <v>1515</v>
      </c>
      <c r="E100" s="105"/>
      <c r="F100" s="105"/>
      <c r="G100" s="105"/>
      <c r="H100" s="105"/>
      <c r="I100" s="105"/>
      <c r="J100" s="106">
        <f>J167</f>
        <v>0</v>
      </c>
      <c r="L100" s="103"/>
    </row>
    <row r="101" spans="1:31" s="2" customFormat="1" ht="21.75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2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5" customHeight="1">
      <c r="A102" s="2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2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31" s="2" customFormat="1" ht="6.95" customHeight="1">
      <c r="A106" s="26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32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5" customHeight="1">
      <c r="A107" s="26"/>
      <c r="B107" s="27"/>
      <c r="C107" s="21" t="s">
        <v>132</v>
      </c>
      <c r="D107" s="26"/>
      <c r="E107" s="26"/>
      <c r="F107" s="26"/>
      <c r="G107" s="26"/>
      <c r="H107" s="26"/>
      <c r="I107" s="26"/>
      <c r="J107" s="26"/>
      <c r="K107" s="26"/>
      <c r="L107" s="32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2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4" t="s">
        <v>14</v>
      </c>
      <c r="D109" s="26"/>
      <c r="E109" s="26"/>
      <c r="F109" s="26"/>
      <c r="G109" s="26"/>
      <c r="H109" s="26"/>
      <c r="I109" s="26"/>
      <c r="J109" s="26"/>
      <c r="K109" s="26"/>
      <c r="L109" s="32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270" t="str">
        <f>E7</f>
        <v>F.2 Stavební úpravy objektů č. p. 3318 a 3319 (PS 45) - bez specifických úprav pro provozovnu</v>
      </c>
      <c r="F110" s="271"/>
      <c r="G110" s="271"/>
      <c r="H110" s="271"/>
      <c r="I110" s="26"/>
      <c r="J110" s="26"/>
      <c r="K110" s="26"/>
      <c r="L110" s="32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2:12" s="1" customFormat="1" ht="12" customHeight="1">
      <c r="B111" s="20"/>
      <c r="C111" s="24" t="s">
        <v>103</v>
      </c>
      <c r="L111" s="20"/>
    </row>
    <row r="112" spans="1:31" s="2" customFormat="1" ht="16.5" customHeight="1">
      <c r="A112" s="26"/>
      <c r="B112" s="27"/>
      <c r="C112" s="26"/>
      <c r="D112" s="26"/>
      <c r="E112" s="270" t="s">
        <v>104</v>
      </c>
      <c r="F112" s="269"/>
      <c r="G112" s="269"/>
      <c r="H112" s="269"/>
      <c r="I112" s="26"/>
      <c r="J112" s="26"/>
      <c r="K112" s="26"/>
      <c r="L112" s="32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12" customHeight="1">
      <c r="A113" s="26"/>
      <c r="B113" s="27"/>
      <c r="C113" s="24" t="s">
        <v>1070</v>
      </c>
      <c r="D113" s="26"/>
      <c r="E113" s="26"/>
      <c r="F113" s="26"/>
      <c r="G113" s="26"/>
      <c r="H113" s="26"/>
      <c r="I113" s="26"/>
      <c r="J113" s="26"/>
      <c r="K113" s="26"/>
      <c r="L113" s="32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6.5" customHeight="1">
      <c r="A114" s="26"/>
      <c r="B114" s="27"/>
      <c r="C114" s="26"/>
      <c r="D114" s="26"/>
      <c r="E114" s="268" t="str">
        <f>E11</f>
        <v>D.1.4.4 - Elektroinstalace</v>
      </c>
      <c r="F114" s="269"/>
      <c r="G114" s="269"/>
      <c r="H114" s="269"/>
      <c r="I114" s="26"/>
      <c r="J114" s="26"/>
      <c r="K114" s="26"/>
      <c r="L114" s="32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2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2" customHeight="1">
      <c r="A116" s="26"/>
      <c r="B116" s="27"/>
      <c r="C116" s="24" t="s">
        <v>17</v>
      </c>
      <c r="D116" s="26"/>
      <c r="E116" s="26"/>
      <c r="F116" s="23" t="str">
        <f>F14</f>
        <v xml:space="preserve"> </v>
      </c>
      <c r="G116" s="26"/>
      <c r="H116" s="26"/>
      <c r="I116" s="24" t="s">
        <v>19</v>
      </c>
      <c r="J116" s="43">
        <f>IF(J14="","",J14)</f>
        <v>44260</v>
      </c>
      <c r="K116" s="26"/>
      <c r="L116" s="32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2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25.7" customHeight="1">
      <c r="A118" s="26"/>
      <c r="B118" s="27"/>
      <c r="C118" s="24" t="s">
        <v>20</v>
      </c>
      <c r="D118" s="26"/>
      <c r="E118" s="26"/>
      <c r="F118" s="23" t="str">
        <f>E17</f>
        <v>Distep, a.s.</v>
      </c>
      <c r="G118" s="26"/>
      <c r="H118" s="26"/>
      <c r="I118" s="24" t="s">
        <v>26</v>
      </c>
      <c r="J118" s="25" t="str">
        <f>E23</f>
        <v>Ing. Miroslav Havlásek</v>
      </c>
      <c r="K118" s="26"/>
      <c r="L118" s="32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5.2" customHeight="1">
      <c r="A119" s="26"/>
      <c r="B119" s="27"/>
      <c r="C119" s="24" t="s">
        <v>24</v>
      </c>
      <c r="D119" s="26"/>
      <c r="E119" s="26"/>
      <c r="F119" s="23" t="str">
        <f>IF(E20="","",E20)</f>
        <v xml:space="preserve"> </v>
      </c>
      <c r="G119" s="26"/>
      <c r="H119" s="26"/>
      <c r="I119" s="24" t="s">
        <v>29</v>
      </c>
      <c r="J119" s="25" t="str">
        <f>E26</f>
        <v xml:space="preserve"> </v>
      </c>
      <c r="K119" s="26"/>
      <c r="L119" s="32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0.3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2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11" customFormat="1" ht="29.25" customHeight="1">
      <c r="A121" s="111"/>
      <c r="B121" s="112"/>
      <c r="C121" s="113" t="s">
        <v>133</v>
      </c>
      <c r="D121" s="114" t="s">
        <v>56</v>
      </c>
      <c r="E121" s="114" t="s">
        <v>52</v>
      </c>
      <c r="F121" s="114" t="s">
        <v>53</v>
      </c>
      <c r="G121" s="114" t="s">
        <v>134</v>
      </c>
      <c r="H121" s="114" t="s">
        <v>135</v>
      </c>
      <c r="I121" s="114" t="s">
        <v>136</v>
      </c>
      <c r="J121" s="115" t="s">
        <v>107</v>
      </c>
      <c r="K121" s="116" t="s">
        <v>137</v>
      </c>
      <c r="L121" s="117"/>
      <c r="M121" s="50" t="s">
        <v>1</v>
      </c>
      <c r="N121" s="51" t="s">
        <v>35</v>
      </c>
      <c r="O121" s="51" t="s">
        <v>138</v>
      </c>
      <c r="P121" s="51" t="s">
        <v>139</v>
      </c>
      <c r="Q121" s="51" t="s">
        <v>140</v>
      </c>
      <c r="R121" s="51" t="s">
        <v>141</v>
      </c>
      <c r="S121" s="51" t="s">
        <v>142</v>
      </c>
      <c r="T121" s="52" t="s">
        <v>143</v>
      </c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</row>
    <row r="122" spans="1:63" s="2" customFormat="1" ht="22.9" customHeight="1">
      <c r="A122" s="26"/>
      <c r="B122" s="27"/>
      <c r="C122" s="57" t="s">
        <v>144</v>
      </c>
      <c r="D122" s="26"/>
      <c r="E122" s="26"/>
      <c r="F122" s="26"/>
      <c r="G122" s="26"/>
      <c r="H122" s="26"/>
      <c r="I122" s="26"/>
      <c r="J122" s="118">
        <f>BK122</f>
        <v>0</v>
      </c>
      <c r="K122" s="26"/>
      <c r="L122" s="27"/>
      <c r="M122" s="53"/>
      <c r="N122" s="44"/>
      <c r="O122" s="54"/>
      <c r="P122" s="119">
        <f>P123+P167</f>
        <v>0</v>
      </c>
      <c r="Q122" s="54"/>
      <c r="R122" s="119">
        <f>R123+R167</f>
        <v>110.41166999999999</v>
      </c>
      <c r="S122" s="54"/>
      <c r="T122" s="120">
        <f>T123+T167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7" t="s">
        <v>70</v>
      </c>
      <c r="AU122" s="17" t="s">
        <v>109</v>
      </c>
      <c r="BK122" s="121">
        <f>BK123+BK167</f>
        <v>0</v>
      </c>
    </row>
    <row r="123" spans="2:63" s="12" customFormat="1" ht="25.9" customHeight="1">
      <c r="B123" s="122"/>
      <c r="D123" s="123" t="s">
        <v>70</v>
      </c>
      <c r="E123" s="124" t="s">
        <v>1516</v>
      </c>
      <c r="F123" s="124" t="s">
        <v>1517</v>
      </c>
      <c r="J123" s="125">
        <f>BK123</f>
        <v>0</v>
      </c>
      <c r="L123" s="122"/>
      <c r="M123" s="126"/>
      <c r="N123" s="127"/>
      <c r="O123" s="127"/>
      <c r="P123" s="128">
        <f>SUM(P124:P166)</f>
        <v>0</v>
      </c>
      <c r="Q123" s="127"/>
      <c r="R123" s="128">
        <f>SUM(R124:R166)</f>
        <v>110.41166999999999</v>
      </c>
      <c r="S123" s="127"/>
      <c r="T123" s="129">
        <f>SUM(T124:T166)</f>
        <v>0</v>
      </c>
      <c r="AR123" s="123" t="s">
        <v>78</v>
      </c>
      <c r="AT123" s="130" t="s">
        <v>70</v>
      </c>
      <c r="AU123" s="130" t="s">
        <v>71</v>
      </c>
      <c r="AY123" s="123" t="s">
        <v>147</v>
      </c>
      <c r="BK123" s="131">
        <f>SUM(BK124:BK166)</f>
        <v>0</v>
      </c>
    </row>
    <row r="124" spans="1:65" s="2" customFormat="1" ht="14.45" customHeight="1">
      <c r="A124" s="26"/>
      <c r="B124" s="134"/>
      <c r="C124" s="154" t="s">
        <v>78</v>
      </c>
      <c r="D124" s="154" t="s">
        <v>191</v>
      </c>
      <c r="E124" s="155" t="s">
        <v>1518</v>
      </c>
      <c r="F124" s="156" t="s">
        <v>1519</v>
      </c>
      <c r="G124" s="157" t="s">
        <v>269</v>
      </c>
      <c r="H124" s="192">
        <v>1</v>
      </c>
      <c r="I124" s="158">
        <v>0</v>
      </c>
      <c r="J124" s="158">
        <f aca="true" t="shared" si="0" ref="J124:J166">ROUND(I124*H124,2)</f>
        <v>0</v>
      </c>
      <c r="K124" s="159"/>
      <c r="L124" s="160"/>
      <c r="M124" s="161" t="s">
        <v>1</v>
      </c>
      <c r="N124" s="162" t="s">
        <v>36</v>
      </c>
      <c r="O124" s="143">
        <v>0</v>
      </c>
      <c r="P124" s="143">
        <f aca="true" t="shared" si="1" ref="P124:P166">O124*H124</f>
        <v>0</v>
      </c>
      <c r="Q124" s="143">
        <v>100</v>
      </c>
      <c r="R124" s="143">
        <f aca="true" t="shared" si="2" ref="R124:R166">Q124*H124</f>
        <v>100</v>
      </c>
      <c r="S124" s="143">
        <v>0</v>
      </c>
      <c r="T124" s="144">
        <f aca="true" t="shared" si="3" ref="T124:T166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5" t="s">
        <v>186</v>
      </c>
      <c r="AT124" s="145" t="s">
        <v>191</v>
      </c>
      <c r="AU124" s="145" t="s">
        <v>78</v>
      </c>
      <c r="AY124" s="17" t="s">
        <v>147</v>
      </c>
      <c r="BE124" s="146">
        <f aca="true" t="shared" si="4" ref="BE124:BE166">IF(N124="základní",J124,0)</f>
        <v>0</v>
      </c>
      <c r="BF124" s="146">
        <f aca="true" t="shared" si="5" ref="BF124:BF166">IF(N124="snížená",J124,0)</f>
        <v>0</v>
      </c>
      <c r="BG124" s="146">
        <f aca="true" t="shared" si="6" ref="BG124:BG166">IF(N124="zákl. přenesená",J124,0)</f>
        <v>0</v>
      </c>
      <c r="BH124" s="146">
        <f aca="true" t="shared" si="7" ref="BH124:BH166">IF(N124="sníž. přenesená",J124,0)</f>
        <v>0</v>
      </c>
      <c r="BI124" s="146">
        <f aca="true" t="shared" si="8" ref="BI124:BI166">IF(N124="nulová",J124,0)</f>
        <v>0</v>
      </c>
      <c r="BJ124" s="17" t="s">
        <v>78</v>
      </c>
      <c r="BK124" s="146">
        <f aca="true" t="shared" si="9" ref="BK124:BK166">ROUND(I124*H124,2)</f>
        <v>0</v>
      </c>
      <c r="BL124" s="17" t="s">
        <v>153</v>
      </c>
      <c r="BM124" s="145" t="s">
        <v>80</v>
      </c>
    </row>
    <row r="125" spans="1:65" s="2" customFormat="1" ht="14.45" customHeight="1">
      <c r="A125" s="26"/>
      <c r="B125" s="134"/>
      <c r="C125" s="154" t="s">
        <v>80</v>
      </c>
      <c r="D125" s="154" t="s">
        <v>191</v>
      </c>
      <c r="E125" s="155" t="s">
        <v>1520</v>
      </c>
      <c r="F125" s="156" t="s">
        <v>1521</v>
      </c>
      <c r="G125" s="157" t="s">
        <v>269</v>
      </c>
      <c r="H125" s="192">
        <v>1</v>
      </c>
      <c r="I125" s="158">
        <v>0</v>
      </c>
      <c r="J125" s="158">
        <f t="shared" si="0"/>
        <v>0</v>
      </c>
      <c r="K125" s="159"/>
      <c r="L125" s="160"/>
      <c r="M125" s="161" t="s">
        <v>1</v>
      </c>
      <c r="N125" s="162" t="s">
        <v>36</v>
      </c>
      <c r="O125" s="143">
        <v>0</v>
      </c>
      <c r="P125" s="143">
        <f t="shared" si="1"/>
        <v>0</v>
      </c>
      <c r="Q125" s="143">
        <v>0.016</v>
      </c>
      <c r="R125" s="143">
        <f t="shared" si="2"/>
        <v>0.016</v>
      </c>
      <c r="S125" s="143">
        <v>0</v>
      </c>
      <c r="T125" s="144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5" t="s">
        <v>186</v>
      </c>
      <c r="AT125" s="145" t="s">
        <v>191</v>
      </c>
      <c r="AU125" s="145" t="s">
        <v>78</v>
      </c>
      <c r="AY125" s="17" t="s">
        <v>147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7" t="s">
        <v>78</v>
      </c>
      <c r="BK125" s="146">
        <f t="shared" si="9"/>
        <v>0</v>
      </c>
      <c r="BL125" s="17" t="s">
        <v>153</v>
      </c>
      <c r="BM125" s="145" t="s">
        <v>153</v>
      </c>
    </row>
    <row r="126" spans="1:65" s="2" customFormat="1" ht="14.45" customHeight="1">
      <c r="A126" s="26"/>
      <c r="B126" s="134"/>
      <c r="C126" s="135" t="s">
        <v>162</v>
      </c>
      <c r="D126" s="135" t="s">
        <v>149</v>
      </c>
      <c r="E126" s="136" t="s">
        <v>1522</v>
      </c>
      <c r="F126" s="137" t="s">
        <v>1523</v>
      </c>
      <c r="G126" s="138" t="s">
        <v>269</v>
      </c>
      <c r="H126" s="189">
        <v>2</v>
      </c>
      <c r="I126" s="139">
        <v>0</v>
      </c>
      <c r="J126" s="139">
        <f t="shared" si="0"/>
        <v>0</v>
      </c>
      <c r="K126" s="140"/>
      <c r="L126" s="27"/>
      <c r="M126" s="141" t="s">
        <v>1</v>
      </c>
      <c r="N126" s="142" t="s">
        <v>36</v>
      </c>
      <c r="O126" s="143">
        <v>0</v>
      </c>
      <c r="P126" s="143">
        <f t="shared" si="1"/>
        <v>0</v>
      </c>
      <c r="Q126" s="143">
        <v>0</v>
      </c>
      <c r="R126" s="143">
        <f t="shared" si="2"/>
        <v>0</v>
      </c>
      <c r="S126" s="143">
        <v>0</v>
      </c>
      <c r="T126" s="144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5" t="s">
        <v>153</v>
      </c>
      <c r="AT126" s="145" t="s">
        <v>149</v>
      </c>
      <c r="AU126" s="145" t="s">
        <v>78</v>
      </c>
      <c r="AY126" s="17" t="s">
        <v>147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7" t="s">
        <v>78</v>
      </c>
      <c r="BK126" s="146">
        <f t="shared" si="9"/>
        <v>0</v>
      </c>
      <c r="BL126" s="17" t="s">
        <v>153</v>
      </c>
      <c r="BM126" s="145" t="s">
        <v>176</v>
      </c>
    </row>
    <row r="127" spans="1:65" s="2" customFormat="1" ht="14.45" customHeight="1">
      <c r="A127" s="26"/>
      <c r="B127" s="134"/>
      <c r="C127" s="135" t="s">
        <v>153</v>
      </c>
      <c r="D127" s="135" t="s">
        <v>149</v>
      </c>
      <c r="E127" s="136" t="s">
        <v>1524</v>
      </c>
      <c r="F127" s="137" t="s">
        <v>1525</v>
      </c>
      <c r="G127" s="138" t="s">
        <v>379</v>
      </c>
      <c r="H127" s="189">
        <v>40</v>
      </c>
      <c r="I127" s="139">
        <v>0</v>
      </c>
      <c r="J127" s="139">
        <f t="shared" si="0"/>
        <v>0</v>
      </c>
      <c r="K127" s="140"/>
      <c r="L127" s="27"/>
      <c r="M127" s="141" t="s">
        <v>1</v>
      </c>
      <c r="N127" s="142" t="s">
        <v>36</v>
      </c>
      <c r="O127" s="143">
        <v>0</v>
      </c>
      <c r="P127" s="143">
        <f t="shared" si="1"/>
        <v>0</v>
      </c>
      <c r="Q127" s="143">
        <v>0.00093</v>
      </c>
      <c r="R127" s="143">
        <f t="shared" si="2"/>
        <v>0.037200000000000004</v>
      </c>
      <c r="S127" s="143">
        <v>0</v>
      </c>
      <c r="T127" s="144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5" t="s">
        <v>153</v>
      </c>
      <c r="AT127" s="145" t="s">
        <v>149</v>
      </c>
      <c r="AU127" s="145" t="s">
        <v>78</v>
      </c>
      <c r="AY127" s="17" t="s">
        <v>147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7" t="s">
        <v>78</v>
      </c>
      <c r="BK127" s="146">
        <f t="shared" si="9"/>
        <v>0</v>
      </c>
      <c r="BL127" s="17" t="s">
        <v>153</v>
      </c>
      <c r="BM127" s="145" t="s">
        <v>186</v>
      </c>
    </row>
    <row r="128" spans="1:65" s="2" customFormat="1" ht="14.45" customHeight="1">
      <c r="A128" s="26"/>
      <c r="B128" s="134"/>
      <c r="C128" s="135" t="s">
        <v>171</v>
      </c>
      <c r="D128" s="135" t="s">
        <v>149</v>
      </c>
      <c r="E128" s="136" t="s">
        <v>1526</v>
      </c>
      <c r="F128" s="137" t="s">
        <v>1527</v>
      </c>
      <c r="G128" s="138" t="s">
        <v>379</v>
      </c>
      <c r="H128" s="189">
        <v>15</v>
      </c>
      <c r="I128" s="139">
        <v>0</v>
      </c>
      <c r="J128" s="139">
        <f t="shared" si="0"/>
        <v>0</v>
      </c>
      <c r="K128" s="140"/>
      <c r="L128" s="27"/>
      <c r="M128" s="141" t="s">
        <v>1</v>
      </c>
      <c r="N128" s="142" t="s">
        <v>36</v>
      </c>
      <c r="O128" s="143">
        <v>0</v>
      </c>
      <c r="P128" s="143">
        <f t="shared" si="1"/>
        <v>0</v>
      </c>
      <c r="Q128" s="143">
        <v>0.00032</v>
      </c>
      <c r="R128" s="143">
        <f t="shared" si="2"/>
        <v>0.0048000000000000004</v>
      </c>
      <c r="S128" s="143">
        <v>0</v>
      </c>
      <c r="T128" s="144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5" t="s">
        <v>153</v>
      </c>
      <c r="AT128" s="145" t="s">
        <v>149</v>
      </c>
      <c r="AU128" s="145" t="s">
        <v>78</v>
      </c>
      <c r="AY128" s="17" t="s">
        <v>147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7" t="s">
        <v>78</v>
      </c>
      <c r="BK128" s="146">
        <f t="shared" si="9"/>
        <v>0</v>
      </c>
      <c r="BL128" s="17" t="s">
        <v>153</v>
      </c>
      <c r="BM128" s="145" t="s">
        <v>197</v>
      </c>
    </row>
    <row r="129" spans="1:65" s="2" customFormat="1" ht="14.45" customHeight="1">
      <c r="A129" s="26"/>
      <c r="B129" s="134"/>
      <c r="C129" s="135" t="s">
        <v>176</v>
      </c>
      <c r="D129" s="135" t="s">
        <v>149</v>
      </c>
      <c r="E129" s="136" t="s">
        <v>1528</v>
      </c>
      <c r="F129" s="137" t="s">
        <v>1529</v>
      </c>
      <c r="G129" s="138" t="s">
        <v>379</v>
      </c>
      <c r="H129" s="189">
        <v>40</v>
      </c>
      <c r="I129" s="139">
        <v>0</v>
      </c>
      <c r="J129" s="139">
        <f t="shared" si="0"/>
        <v>0</v>
      </c>
      <c r="K129" s="140"/>
      <c r="L129" s="27"/>
      <c r="M129" s="141" t="s">
        <v>1</v>
      </c>
      <c r="N129" s="142" t="s">
        <v>36</v>
      </c>
      <c r="O129" s="143">
        <v>0</v>
      </c>
      <c r="P129" s="143">
        <f t="shared" si="1"/>
        <v>0</v>
      </c>
      <c r="Q129" s="143">
        <v>0.00105</v>
      </c>
      <c r="R129" s="143">
        <f t="shared" si="2"/>
        <v>0.041999999999999996</v>
      </c>
      <c r="S129" s="143">
        <v>0</v>
      </c>
      <c r="T129" s="144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5" t="s">
        <v>153</v>
      </c>
      <c r="AT129" s="145" t="s">
        <v>149</v>
      </c>
      <c r="AU129" s="145" t="s">
        <v>78</v>
      </c>
      <c r="AY129" s="17" t="s">
        <v>147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7" t="s">
        <v>78</v>
      </c>
      <c r="BK129" s="146">
        <f t="shared" si="9"/>
        <v>0</v>
      </c>
      <c r="BL129" s="17" t="s">
        <v>153</v>
      </c>
      <c r="BM129" s="145" t="s">
        <v>206</v>
      </c>
    </row>
    <row r="130" spans="1:65" s="2" customFormat="1" ht="14.45" customHeight="1">
      <c r="A130" s="26"/>
      <c r="B130" s="134"/>
      <c r="C130" s="135" t="s">
        <v>181</v>
      </c>
      <c r="D130" s="135" t="s">
        <v>149</v>
      </c>
      <c r="E130" s="136" t="s">
        <v>1530</v>
      </c>
      <c r="F130" s="137" t="s">
        <v>1531</v>
      </c>
      <c r="G130" s="138" t="s">
        <v>269</v>
      </c>
      <c r="H130" s="189">
        <v>20</v>
      </c>
      <c r="I130" s="139">
        <v>0</v>
      </c>
      <c r="J130" s="139">
        <f t="shared" si="0"/>
        <v>0</v>
      </c>
      <c r="K130" s="140"/>
      <c r="L130" s="27"/>
      <c r="M130" s="141" t="s">
        <v>1</v>
      </c>
      <c r="N130" s="142" t="s">
        <v>36</v>
      </c>
      <c r="O130" s="143">
        <v>0</v>
      </c>
      <c r="P130" s="143">
        <f t="shared" si="1"/>
        <v>0</v>
      </c>
      <c r="Q130" s="143">
        <v>0</v>
      </c>
      <c r="R130" s="143">
        <f t="shared" si="2"/>
        <v>0</v>
      </c>
      <c r="S130" s="143">
        <v>0</v>
      </c>
      <c r="T130" s="144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5" t="s">
        <v>153</v>
      </c>
      <c r="AT130" s="145" t="s">
        <v>149</v>
      </c>
      <c r="AU130" s="145" t="s">
        <v>78</v>
      </c>
      <c r="AY130" s="17" t="s">
        <v>147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7" t="s">
        <v>78</v>
      </c>
      <c r="BK130" s="146">
        <f t="shared" si="9"/>
        <v>0</v>
      </c>
      <c r="BL130" s="17" t="s">
        <v>153</v>
      </c>
      <c r="BM130" s="145" t="s">
        <v>216</v>
      </c>
    </row>
    <row r="131" spans="1:65" s="2" customFormat="1" ht="14.45" customHeight="1">
      <c r="A131" s="26"/>
      <c r="B131" s="134"/>
      <c r="C131" s="135" t="s">
        <v>186</v>
      </c>
      <c r="D131" s="135" t="s">
        <v>149</v>
      </c>
      <c r="E131" s="136" t="s">
        <v>1532</v>
      </c>
      <c r="F131" s="137" t="s">
        <v>1533</v>
      </c>
      <c r="G131" s="138" t="s">
        <v>269</v>
      </c>
      <c r="H131" s="189">
        <v>70</v>
      </c>
      <c r="I131" s="139">
        <v>0</v>
      </c>
      <c r="J131" s="139">
        <f t="shared" si="0"/>
        <v>0</v>
      </c>
      <c r="K131" s="140"/>
      <c r="L131" s="27"/>
      <c r="M131" s="141" t="s">
        <v>1</v>
      </c>
      <c r="N131" s="142" t="s">
        <v>36</v>
      </c>
      <c r="O131" s="143">
        <v>0</v>
      </c>
      <c r="P131" s="143">
        <f t="shared" si="1"/>
        <v>0</v>
      </c>
      <c r="Q131" s="143">
        <v>0</v>
      </c>
      <c r="R131" s="143">
        <f t="shared" si="2"/>
        <v>0</v>
      </c>
      <c r="S131" s="143">
        <v>0</v>
      </c>
      <c r="T131" s="14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5" t="s">
        <v>153</v>
      </c>
      <c r="AT131" s="145" t="s">
        <v>149</v>
      </c>
      <c r="AU131" s="145" t="s">
        <v>78</v>
      </c>
      <c r="AY131" s="17" t="s">
        <v>147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7" t="s">
        <v>78</v>
      </c>
      <c r="BK131" s="146">
        <f t="shared" si="9"/>
        <v>0</v>
      </c>
      <c r="BL131" s="17" t="s">
        <v>153</v>
      </c>
      <c r="BM131" s="145" t="s">
        <v>224</v>
      </c>
    </row>
    <row r="132" spans="1:65" s="2" customFormat="1" ht="14.45" customHeight="1">
      <c r="A132" s="26"/>
      <c r="B132" s="134"/>
      <c r="C132" s="135" t="s">
        <v>190</v>
      </c>
      <c r="D132" s="135" t="s">
        <v>149</v>
      </c>
      <c r="E132" s="136" t="s">
        <v>1534</v>
      </c>
      <c r="F132" s="137" t="s">
        <v>1535</v>
      </c>
      <c r="G132" s="138" t="s">
        <v>269</v>
      </c>
      <c r="H132" s="189">
        <v>5</v>
      </c>
      <c r="I132" s="139">
        <v>0</v>
      </c>
      <c r="J132" s="139">
        <f t="shared" si="0"/>
        <v>0</v>
      </c>
      <c r="K132" s="140"/>
      <c r="L132" s="27"/>
      <c r="M132" s="141" t="s">
        <v>1</v>
      </c>
      <c r="N132" s="142" t="s">
        <v>36</v>
      </c>
      <c r="O132" s="143">
        <v>0</v>
      </c>
      <c r="P132" s="143">
        <f t="shared" si="1"/>
        <v>0</v>
      </c>
      <c r="Q132" s="143">
        <v>0</v>
      </c>
      <c r="R132" s="143">
        <f t="shared" si="2"/>
        <v>0</v>
      </c>
      <c r="S132" s="143">
        <v>0</v>
      </c>
      <c r="T132" s="14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5" t="s">
        <v>153</v>
      </c>
      <c r="AT132" s="145" t="s">
        <v>149</v>
      </c>
      <c r="AU132" s="145" t="s">
        <v>78</v>
      </c>
      <c r="AY132" s="17" t="s">
        <v>147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7" t="s">
        <v>78</v>
      </c>
      <c r="BK132" s="146">
        <f t="shared" si="9"/>
        <v>0</v>
      </c>
      <c r="BL132" s="17" t="s">
        <v>153</v>
      </c>
      <c r="BM132" s="145" t="s">
        <v>233</v>
      </c>
    </row>
    <row r="133" spans="1:65" s="2" customFormat="1" ht="14.45" customHeight="1">
      <c r="A133" s="26"/>
      <c r="B133" s="134"/>
      <c r="C133" s="154" t="s">
        <v>197</v>
      </c>
      <c r="D133" s="154" t="s">
        <v>191</v>
      </c>
      <c r="E133" s="155" t="s">
        <v>1536</v>
      </c>
      <c r="F133" s="156" t="s">
        <v>1537</v>
      </c>
      <c r="G133" s="157" t="s">
        <v>269</v>
      </c>
      <c r="H133" s="192">
        <v>2</v>
      </c>
      <c r="I133" s="158">
        <v>0</v>
      </c>
      <c r="J133" s="158">
        <f t="shared" si="0"/>
        <v>0</v>
      </c>
      <c r="K133" s="159"/>
      <c r="L133" s="160"/>
      <c r="M133" s="161" t="s">
        <v>1</v>
      </c>
      <c r="N133" s="162" t="s">
        <v>36</v>
      </c>
      <c r="O133" s="143">
        <v>0</v>
      </c>
      <c r="P133" s="143">
        <f t="shared" si="1"/>
        <v>0</v>
      </c>
      <c r="Q133" s="143">
        <v>0.001</v>
      </c>
      <c r="R133" s="143">
        <f t="shared" si="2"/>
        <v>0.002</v>
      </c>
      <c r="S133" s="143">
        <v>0</v>
      </c>
      <c r="T133" s="14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5" t="s">
        <v>186</v>
      </c>
      <c r="AT133" s="145" t="s">
        <v>191</v>
      </c>
      <c r="AU133" s="145" t="s">
        <v>78</v>
      </c>
      <c r="AY133" s="17" t="s">
        <v>147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7" t="s">
        <v>78</v>
      </c>
      <c r="BK133" s="146">
        <f t="shared" si="9"/>
        <v>0</v>
      </c>
      <c r="BL133" s="17" t="s">
        <v>153</v>
      </c>
      <c r="BM133" s="145" t="s">
        <v>244</v>
      </c>
    </row>
    <row r="134" spans="1:65" s="2" customFormat="1" ht="14.45" customHeight="1">
      <c r="A134" s="26"/>
      <c r="B134" s="134"/>
      <c r="C134" s="135" t="s">
        <v>202</v>
      </c>
      <c r="D134" s="135" t="s">
        <v>149</v>
      </c>
      <c r="E134" s="136" t="s">
        <v>1538</v>
      </c>
      <c r="F134" s="137" t="s">
        <v>1539</v>
      </c>
      <c r="G134" s="138" t="s">
        <v>269</v>
      </c>
      <c r="H134" s="189">
        <v>2</v>
      </c>
      <c r="I134" s="139">
        <v>0</v>
      </c>
      <c r="J134" s="139">
        <f t="shared" si="0"/>
        <v>0</v>
      </c>
      <c r="K134" s="140"/>
      <c r="L134" s="27"/>
      <c r="M134" s="141" t="s">
        <v>1</v>
      </c>
      <c r="N134" s="142" t="s">
        <v>36</v>
      </c>
      <c r="O134" s="143">
        <v>0</v>
      </c>
      <c r="P134" s="143">
        <f t="shared" si="1"/>
        <v>0</v>
      </c>
      <c r="Q134" s="143">
        <v>0</v>
      </c>
      <c r="R134" s="143">
        <f t="shared" si="2"/>
        <v>0</v>
      </c>
      <c r="S134" s="143">
        <v>0</v>
      </c>
      <c r="T134" s="14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153</v>
      </c>
      <c r="AT134" s="145" t="s">
        <v>149</v>
      </c>
      <c r="AU134" s="145" t="s">
        <v>78</v>
      </c>
      <c r="AY134" s="17" t="s">
        <v>147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7" t="s">
        <v>78</v>
      </c>
      <c r="BK134" s="146">
        <f t="shared" si="9"/>
        <v>0</v>
      </c>
      <c r="BL134" s="17" t="s">
        <v>153</v>
      </c>
      <c r="BM134" s="145" t="s">
        <v>253</v>
      </c>
    </row>
    <row r="135" spans="1:65" s="2" customFormat="1" ht="14.45" customHeight="1">
      <c r="A135" s="26"/>
      <c r="B135" s="134"/>
      <c r="C135" s="154" t="s">
        <v>206</v>
      </c>
      <c r="D135" s="154" t="s">
        <v>191</v>
      </c>
      <c r="E135" s="155" t="s">
        <v>1540</v>
      </c>
      <c r="F135" s="156" t="s">
        <v>1541</v>
      </c>
      <c r="G135" s="157" t="s">
        <v>269</v>
      </c>
      <c r="H135" s="192">
        <v>9</v>
      </c>
      <c r="I135" s="158">
        <v>0</v>
      </c>
      <c r="J135" s="158">
        <f t="shared" si="0"/>
        <v>0</v>
      </c>
      <c r="K135" s="159"/>
      <c r="L135" s="160"/>
      <c r="M135" s="161" t="s">
        <v>1</v>
      </c>
      <c r="N135" s="162" t="s">
        <v>36</v>
      </c>
      <c r="O135" s="143">
        <v>0</v>
      </c>
      <c r="P135" s="143">
        <f t="shared" si="1"/>
        <v>0</v>
      </c>
      <c r="Q135" s="143">
        <v>0.00137</v>
      </c>
      <c r="R135" s="143">
        <f t="shared" si="2"/>
        <v>0.012329999999999999</v>
      </c>
      <c r="S135" s="143">
        <v>0</v>
      </c>
      <c r="T135" s="14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5" t="s">
        <v>186</v>
      </c>
      <c r="AT135" s="145" t="s">
        <v>191</v>
      </c>
      <c r="AU135" s="145" t="s">
        <v>78</v>
      </c>
      <c r="AY135" s="17" t="s">
        <v>147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7" t="s">
        <v>78</v>
      </c>
      <c r="BK135" s="146">
        <f t="shared" si="9"/>
        <v>0</v>
      </c>
      <c r="BL135" s="17" t="s">
        <v>153</v>
      </c>
      <c r="BM135" s="145" t="s">
        <v>262</v>
      </c>
    </row>
    <row r="136" spans="1:65" s="2" customFormat="1" ht="14.45" customHeight="1">
      <c r="A136" s="26"/>
      <c r="B136" s="134"/>
      <c r="C136" s="154" t="s">
        <v>211</v>
      </c>
      <c r="D136" s="154" t="s">
        <v>191</v>
      </c>
      <c r="E136" s="155" t="s">
        <v>1542</v>
      </c>
      <c r="F136" s="156" t="s">
        <v>1543</v>
      </c>
      <c r="G136" s="157" t="s">
        <v>269</v>
      </c>
      <c r="H136" s="192">
        <v>7</v>
      </c>
      <c r="I136" s="158">
        <v>0</v>
      </c>
      <c r="J136" s="158">
        <f t="shared" si="0"/>
        <v>0</v>
      </c>
      <c r="K136" s="159"/>
      <c r="L136" s="160"/>
      <c r="M136" s="161" t="s">
        <v>1</v>
      </c>
      <c r="N136" s="162" t="s">
        <v>36</v>
      </c>
      <c r="O136" s="143">
        <v>0</v>
      </c>
      <c r="P136" s="143">
        <f t="shared" si="1"/>
        <v>0</v>
      </c>
      <c r="Q136" s="143">
        <v>0.002</v>
      </c>
      <c r="R136" s="143">
        <f t="shared" si="2"/>
        <v>0.014</v>
      </c>
      <c r="S136" s="143">
        <v>0</v>
      </c>
      <c r="T136" s="14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186</v>
      </c>
      <c r="AT136" s="145" t="s">
        <v>191</v>
      </c>
      <c r="AU136" s="145" t="s">
        <v>78</v>
      </c>
      <c r="AY136" s="17" t="s">
        <v>147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7" t="s">
        <v>78</v>
      </c>
      <c r="BK136" s="146">
        <f t="shared" si="9"/>
        <v>0</v>
      </c>
      <c r="BL136" s="17" t="s">
        <v>153</v>
      </c>
      <c r="BM136" s="145" t="s">
        <v>271</v>
      </c>
    </row>
    <row r="137" spans="1:65" s="2" customFormat="1" ht="24.2" customHeight="1">
      <c r="A137" s="26"/>
      <c r="B137" s="134"/>
      <c r="C137" s="154" t="s">
        <v>216</v>
      </c>
      <c r="D137" s="154" t="s">
        <v>191</v>
      </c>
      <c r="E137" s="155" t="s">
        <v>1544</v>
      </c>
      <c r="F137" s="156" t="s">
        <v>1545</v>
      </c>
      <c r="G137" s="157" t="s">
        <v>269</v>
      </c>
      <c r="H137" s="192">
        <v>2</v>
      </c>
      <c r="I137" s="158">
        <v>0</v>
      </c>
      <c r="J137" s="158">
        <f t="shared" si="0"/>
        <v>0</v>
      </c>
      <c r="K137" s="159"/>
      <c r="L137" s="160"/>
      <c r="M137" s="161" t="s">
        <v>1</v>
      </c>
      <c r="N137" s="162" t="s">
        <v>36</v>
      </c>
      <c r="O137" s="143">
        <v>0</v>
      </c>
      <c r="P137" s="143">
        <f t="shared" si="1"/>
        <v>0</v>
      </c>
      <c r="Q137" s="143">
        <v>5</v>
      </c>
      <c r="R137" s="143">
        <f t="shared" si="2"/>
        <v>10</v>
      </c>
      <c r="S137" s="143">
        <v>0</v>
      </c>
      <c r="T137" s="14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186</v>
      </c>
      <c r="AT137" s="145" t="s">
        <v>191</v>
      </c>
      <c r="AU137" s="145" t="s">
        <v>78</v>
      </c>
      <c r="AY137" s="17" t="s">
        <v>147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7" t="s">
        <v>78</v>
      </c>
      <c r="BK137" s="146">
        <f t="shared" si="9"/>
        <v>0</v>
      </c>
      <c r="BL137" s="17" t="s">
        <v>153</v>
      </c>
      <c r="BM137" s="145" t="s">
        <v>280</v>
      </c>
    </row>
    <row r="138" spans="1:65" s="2" customFormat="1" ht="24.2" customHeight="1">
      <c r="A138" s="26"/>
      <c r="B138" s="134"/>
      <c r="C138" s="154" t="s">
        <v>8</v>
      </c>
      <c r="D138" s="154" t="s">
        <v>191</v>
      </c>
      <c r="E138" s="155" t="s">
        <v>1546</v>
      </c>
      <c r="F138" s="156" t="s">
        <v>1547</v>
      </c>
      <c r="G138" s="157" t="s">
        <v>269</v>
      </c>
      <c r="H138" s="192">
        <v>31</v>
      </c>
      <c r="I138" s="158">
        <v>0</v>
      </c>
      <c r="J138" s="158">
        <f t="shared" si="0"/>
        <v>0</v>
      </c>
      <c r="K138" s="159"/>
      <c r="L138" s="160"/>
      <c r="M138" s="161" t="s">
        <v>1</v>
      </c>
      <c r="N138" s="162" t="s">
        <v>36</v>
      </c>
      <c r="O138" s="143">
        <v>0</v>
      </c>
      <c r="P138" s="143">
        <f t="shared" si="1"/>
        <v>0</v>
      </c>
      <c r="Q138" s="143">
        <v>0.005</v>
      </c>
      <c r="R138" s="143">
        <f t="shared" si="2"/>
        <v>0.155</v>
      </c>
      <c r="S138" s="143">
        <v>0</v>
      </c>
      <c r="T138" s="14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5" t="s">
        <v>186</v>
      </c>
      <c r="AT138" s="145" t="s">
        <v>191</v>
      </c>
      <c r="AU138" s="145" t="s">
        <v>78</v>
      </c>
      <c r="AY138" s="17" t="s">
        <v>147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7" t="s">
        <v>78</v>
      </c>
      <c r="BK138" s="146">
        <f t="shared" si="9"/>
        <v>0</v>
      </c>
      <c r="BL138" s="17" t="s">
        <v>153</v>
      </c>
      <c r="BM138" s="145" t="s">
        <v>289</v>
      </c>
    </row>
    <row r="139" spans="1:65" s="2" customFormat="1" ht="14.45" customHeight="1">
      <c r="A139" s="26"/>
      <c r="B139" s="134"/>
      <c r="C139" s="135" t="s">
        <v>224</v>
      </c>
      <c r="D139" s="135" t="s">
        <v>149</v>
      </c>
      <c r="E139" s="136" t="s">
        <v>1548</v>
      </c>
      <c r="F139" s="137" t="s">
        <v>1549</v>
      </c>
      <c r="G139" s="138" t="s">
        <v>269</v>
      </c>
      <c r="H139" s="189">
        <v>2</v>
      </c>
      <c r="I139" s="139">
        <v>0</v>
      </c>
      <c r="J139" s="139">
        <f t="shared" si="0"/>
        <v>0</v>
      </c>
      <c r="K139" s="140"/>
      <c r="L139" s="27"/>
      <c r="M139" s="141" t="s">
        <v>1</v>
      </c>
      <c r="N139" s="142" t="s">
        <v>36</v>
      </c>
      <c r="O139" s="143">
        <v>0</v>
      </c>
      <c r="P139" s="143">
        <f t="shared" si="1"/>
        <v>0</v>
      </c>
      <c r="Q139" s="143">
        <v>0</v>
      </c>
      <c r="R139" s="143">
        <f t="shared" si="2"/>
        <v>0</v>
      </c>
      <c r="S139" s="143">
        <v>0</v>
      </c>
      <c r="T139" s="14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153</v>
      </c>
      <c r="AT139" s="145" t="s">
        <v>149</v>
      </c>
      <c r="AU139" s="145" t="s">
        <v>78</v>
      </c>
      <c r="AY139" s="17" t="s">
        <v>147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7" t="s">
        <v>78</v>
      </c>
      <c r="BK139" s="146">
        <f t="shared" si="9"/>
        <v>0</v>
      </c>
      <c r="BL139" s="17" t="s">
        <v>153</v>
      </c>
      <c r="BM139" s="145" t="s">
        <v>297</v>
      </c>
    </row>
    <row r="140" spans="1:65" s="2" customFormat="1" ht="14.45" customHeight="1">
      <c r="A140" s="26"/>
      <c r="B140" s="134"/>
      <c r="C140" s="135" t="s">
        <v>229</v>
      </c>
      <c r="D140" s="135" t="s">
        <v>149</v>
      </c>
      <c r="E140" s="136" t="s">
        <v>1550</v>
      </c>
      <c r="F140" s="137" t="s">
        <v>1551</v>
      </c>
      <c r="G140" s="138" t="s">
        <v>269</v>
      </c>
      <c r="H140" s="189">
        <v>47</v>
      </c>
      <c r="I140" s="139">
        <v>0</v>
      </c>
      <c r="J140" s="139">
        <f t="shared" si="0"/>
        <v>0</v>
      </c>
      <c r="K140" s="140"/>
      <c r="L140" s="27"/>
      <c r="M140" s="141" t="s">
        <v>1</v>
      </c>
      <c r="N140" s="142" t="s">
        <v>36</v>
      </c>
      <c r="O140" s="143">
        <v>0</v>
      </c>
      <c r="P140" s="143">
        <f t="shared" si="1"/>
        <v>0</v>
      </c>
      <c r="Q140" s="143">
        <v>0</v>
      </c>
      <c r="R140" s="143">
        <f t="shared" si="2"/>
        <v>0</v>
      </c>
      <c r="S140" s="143">
        <v>0</v>
      </c>
      <c r="T140" s="14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5" t="s">
        <v>153</v>
      </c>
      <c r="AT140" s="145" t="s">
        <v>149</v>
      </c>
      <c r="AU140" s="145" t="s">
        <v>78</v>
      </c>
      <c r="AY140" s="17" t="s">
        <v>147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7" t="s">
        <v>78</v>
      </c>
      <c r="BK140" s="146">
        <f t="shared" si="9"/>
        <v>0</v>
      </c>
      <c r="BL140" s="17" t="s">
        <v>153</v>
      </c>
      <c r="BM140" s="145" t="s">
        <v>307</v>
      </c>
    </row>
    <row r="141" spans="1:65" s="2" customFormat="1" ht="24.2" customHeight="1">
      <c r="A141" s="26"/>
      <c r="B141" s="134"/>
      <c r="C141" s="135" t="s">
        <v>233</v>
      </c>
      <c r="D141" s="135" t="s">
        <v>149</v>
      </c>
      <c r="E141" s="136" t="s">
        <v>1552</v>
      </c>
      <c r="F141" s="137" t="s">
        <v>1553</v>
      </c>
      <c r="G141" s="138" t="s">
        <v>379</v>
      </c>
      <c r="H141" s="189">
        <v>270</v>
      </c>
      <c r="I141" s="139">
        <v>0</v>
      </c>
      <c r="J141" s="139">
        <f t="shared" si="0"/>
        <v>0</v>
      </c>
      <c r="K141" s="140"/>
      <c r="L141" s="27"/>
      <c r="M141" s="141" t="s">
        <v>1</v>
      </c>
      <c r="N141" s="142" t="s">
        <v>36</v>
      </c>
      <c r="O141" s="143">
        <v>0</v>
      </c>
      <c r="P141" s="143">
        <f t="shared" si="1"/>
        <v>0</v>
      </c>
      <c r="Q141" s="143">
        <v>9E-05</v>
      </c>
      <c r="R141" s="143">
        <f t="shared" si="2"/>
        <v>0.024300000000000002</v>
      </c>
      <c r="S141" s="143">
        <v>0</v>
      </c>
      <c r="T141" s="14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5" t="s">
        <v>153</v>
      </c>
      <c r="AT141" s="145" t="s">
        <v>149</v>
      </c>
      <c r="AU141" s="145" t="s">
        <v>78</v>
      </c>
      <c r="AY141" s="17" t="s">
        <v>147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7" t="s">
        <v>78</v>
      </c>
      <c r="BK141" s="146">
        <f t="shared" si="9"/>
        <v>0</v>
      </c>
      <c r="BL141" s="17" t="s">
        <v>153</v>
      </c>
      <c r="BM141" s="145" t="s">
        <v>318</v>
      </c>
    </row>
    <row r="142" spans="1:65" s="2" customFormat="1" ht="24.2" customHeight="1">
      <c r="A142" s="26"/>
      <c r="B142" s="134"/>
      <c r="C142" s="135" t="s">
        <v>239</v>
      </c>
      <c r="D142" s="135" t="s">
        <v>149</v>
      </c>
      <c r="E142" s="136" t="s">
        <v>1554</v>
      </c>
      <c r="F142" s="137" t="s">
        <v>1555</v>
      </c>
      <c r="G142" s="138" t="s">
        <v>379</v>
      </c>
      <c r="H142" s="189">
        <v>400</v>
      </c>
      <c r="I142" s="139">
        <v>0</v>
      </c>
      <c r="J142" s="139">
        <f t="shared" si="0"/>
        <v>0</v>
      </c>
      <c r="K142" s="140"/>
      <c r="L142" s="27"/>
      <c r="M142" s="141" t="s">
        <v>1</v>
      </c>
      <c r="N142" s="142" t="s">
        <v>36</v>
      </c>
      <c r="O142" s="143">
        <v>0</v>
      </c>
      <c r="P142" s="143">
        <f t="shared" si="1"/>
        <v>0</v>
      </c>
      <c r="Q142" s="143">
        <v>0.00014</v>
      </c>
      <c r="R142" s="143">
        <f t="shared" si="2"/>
        <v>0.055999999999999994</v>
      </c>
      <c r="S142" s="143">
        <v>0</v>
      </c>
      <c r="T142" s="14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5" t="s">
        <v>153</v>
      </c>
      <c r="AT142" s="145" t="s">
        <v>149</v>
      </c>
      <c r="AU142" s="145" t="s">
        <v>78</v>
      </c>
      <c r="AY142" s="17" t="s">
        <v>147</v>
      </c>
      <c r="BE142" s="146">
        <f t="shared" si="4"/>
        <v>0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17" t="s">
        <v>78</v>
      </c>
      <c r="BK142" s="146">
        <f t="shared" si="9"/>
        <v>0</v>
      </c>
      <c r="BL142" s="17" t="s">
        <v>153</v>
      </c>
      <c r="BM142" s="145" t="s">
        <v>329</v>
      </c>
    </row>
    <row r="143" spans="1:65" s="2" customFormat="1" ht="14.45" customHeight="1">
      <c r="A143" s="26"/>
      <c r="B143" s="134"/>
      <c r="C143" s="135" t="s">
        <v>244</v>
      </c>
      <c r="D143" s="135" t="s">
        <v>149</v>
      </c>
      <c r="E143" s="136" t="s">
        <v>1556</v>
      </c>
      <c r="F143" s="137" t="s">
        <v>1557</v>
      </c>
      <c r="G143" s="138" t="s">
        <v>379</v>
      </c>
      <c r="H143" s="189">
        <v>10</v>
      </c>
      <c r="I143" s="139">
        <v>0</v>
      </c>
      <c r="J143" s="139">
        <f t="shared" si="0"/>
        <v>0</v>
      </c>
      <c r="K143" s="140"/>
      <c r="L143" s="27"/>
      <c r="M143" s="141" t="s">
        <v>1</v>
      </c>
      <c r="N143" s="142" t="s">
        <v>36</v>
      </c>
      <c r="O143" s="143">
        <v>0</v>
      </c>
      <c r="P143" s="143">
        <f t="shared" si="1"/>
        <v>0</v>
      </c>
      <c r="Q143" s="143">
        <v>0.00021</v>
      </c>
      <c r="R143" s="143">
        <f t="shared" si="2"/>
        <v>0.0021000000000000003</v>
      </c>
      <c r="S143" s="143">
        <v>0</v>
      </c>
      <c r="T143" s="14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5" t="s">
        <v>153</v>
      </c>
      <c r="AT143" s="145" t="s">
        <v>149</v>
      </c>
      <c r="AU143" s="145" t="s">
        <v>78</v>
      </c>
      <c r="AY143" s="17" t="s">
        <v>147</v>
      </c>
      <c r="BE143" s="146">
        <f t="shared" si="4"/>
        <v>0</v>
      </c>
      <c r="BF143" s="146">
        <f t="shared" si="5"/>
        <v>0</v>
      </c>
      <c r="BG143" s="146">
        <f t="shared" si="6"/>
        <v>0</v>
      </c>
      <c r="BH143" s="146">
        <f t="shared" si="7"/>
        <v>0</v>
      </c>
      <c r="BI143" s="146">
        <f t="shared" si="8"/>
        <v>0</v>
      </c>
      <c r="BJ143" s="17" t="s">
        <v>78</v>
      </c>
      <c r="BK143" s="146">
        <f t="shared" si="9"/>
        <v>0</v>
      </c>
      <c r="BL143" s="17" t="s">
        <v>153</v>
      </c>
      <c r="BM143" s="145" t="s">
        <v>340</v>
      </c>
    </row>
    <row r="144" spans="1:65" s="2" customFormat="1" ht="14.45" customHeight="1">
      <c r="A144" s="26"/>
      <c r="B144" s="134"/>
      <c r="C144" s="135" t="s">
        <v>7</v>
      </c>
      <c r="D144" s="135" t="s">
        <v>149</v>
      </c>
      <c r="E144" s="136" t="s">
        <v>1526</v>
      </c>
      <c r="F144" s="137" t="s">
        <v>1527</v>
      </c>
      <c r="G144" s="138" t="s">
        <v>379</v>
      </c>
      <c r="H144" s="189">
        <v>52</v>
      </c>
      <c r="I144" s="139">
        <v>0</v>
      </c>
      <c r="J144" s="139">
        <f t="shared" si="0"/>
        <v>0</v>
      </c>
      <c r="K144" s="140"/>
      <c r="L144" s="27"/>
      <c r="M144" s="141" t="s">
        <v>1</v>
      </c>
      <c r="N144" s="142" t="s">
        <v>36</v>
      </c>
      <c r="O144" s="143">
        <v>0</v>
      </c>
      <c r="P144" s="143">
        <f t="shared" si="1"/>
        <v>0</v>
      </c>
      <c r="Q144" s="143">
        <v>0.00032</v>
      </c>
      <c r="R144" s="143">
        <f t="shared" si="2"/>
        <v>0.016640000000000002</v>
      </c>
      <c r="S144" s="143">
        <v>0</v>
      </c>
      <c r="T144" s="14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5" t="s">
        <v>153</v>
      </c>
      <c r="AT144" s="145" t="s">
        <v>149</v>
      </c>
      <c r="AU144" s="145" t="s">
        <v>78</v>
      </c>
      <c r="AY144" s="17" t="s">
        <v>147</v>
      </c>
      <c r="BE144" s="146">
        <f t="shared" si="4"/>
        <v>0</v>
      </c>
      <c r="BF144" s="146">
        <f t="shared" si="5"/>
        <v>0</v>
      </c>
      <c r="BG144" s="146">
        <f t="shared" si="6"/>
        <v>0</v>
      </c>
      <c r="BH144" s="146">
        <f t="shared" si="7"/>
        <v>0</v>
      </c>
      <c r="BI144" s="146">
        <f t="shared" si="8"/>
        <v>0</v>
      </c>
      <c r="BJ144" s="17" t="s">
        <v>78</v>
      </c>
      <c r="BK144" s="146">
        <f t="shared" si="9"/>
        <v>0</v>
      </c>
      <c r="BL144" s="17" t="s">
        <v>153</v>
      </c>
      <c r="BM144" s="145" t="s">
        <v>350</v>
      </c>
    </row>
    <row r="145" spans="1:65" s="2" customFormat="1" ht="24.2" customHeight="1">
      <c r="A145" s="26"/>
      <c r="B145" s="134"/>
      <c r="C145" s="135" t="s">
        <v>253</v>
      </c>
      <c r="D145" s="135" t="s">
        <v>149</v>
      </c>
      <c r="E145" s="136" t="s">
        <v>1558</v>
      </c>
      <c r="F145" s="137" t="s">
        <v>1559</v>
      </c>
      <c r="G145" s="138" t="s">
        <v>379</v>
      </c>
      <c r="H145" s="189">
        <v>20</v>
      </c>
      <c r="I145" s="139">
        <v>0</v>
      </c>
      <c r="J145" s="139">
        <f t="shared" si="0"/>
        <v>0</v>
      </c>
      <c r="K145" s="140"/>
      <c r="L145" s="27"/>
      <c r="M145" s="141" t="s">
        <v>1</v>
      </c>
      <c r="N145" s="142" t="s">
        <v>36</v>
      </c>
      <c r="O145" s="143">
        <v>0</v>
      </c>
      <c r="P145" s="143">
        <f t="shared" si="1"/>
        <v>0</v>
      </c>
      <c r="Q145" s="143">
        <v>0.00056</v>
      </c>
      <c r="R145" s="143">
        <f t="shared" si="2"/>
        <v>0.011199999999999998</v>
      </c>
      <c r="S145" s="143">
        <v>0</v>
      </c>
      <c r="T145" s="14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5" t="s">
        <v>153</v>
      </c>
      <c r="AT145" s="145" t="s">
        <v>149</v>
      </c>
      <c r="AU145" s="145" t="s">
        <v>78</v>
      </c>
      <c r="AY145" s="17" t="s">
        <v>147</v>
      </c>
      <c r="BE145" s="146">
        <f t="shared" si="4"/>
        <v>0</v>
      </c>
      <c r="BF145" s="146">
        <f t="shared" si="5"/>
        <v>0</v>
      </c>
      <c r="BG145" s="146">
        <f t="shared" si="6"/>
        <v>0</v>
      </c>
      <c r="BH145" s="146">
        <f t="shared" si="7"/>
        <v>0</v>
      </c>
      <c r="BI145" s="146">
        <f t="shared" si="8"/>
        <v>0</v>
      </c>
      <c r="BJ145" s="17" t="s">
        <v>78</v>
      </c>
      <c r="BK145" s="146">
        <f t="shared" si="9"/>
        <v>0</v>
      </c>
      <c r="BL145" s="17" t="s">
        <v>153</v>
      </c>
      <c r="BM145" s="145" t="s">
        <v>360</v>
      </c>
    </row>
    <row r="146" spans="1:65" s="2" customFormat="1" ht="24.2" customHeight="1">
      <c r="A146" s="26"/>
      <c r="B146" s="134"/>
      <c r="C146" s="135" t="s">
        <v>258</v>
      </c>
      <c r="D146" s="135" t="s">
        <v>149</v>
      </c>
      <c r="E146" s="136" t="s">
        <v>1560</v>
      </c>
      <c r="F146" s="137" t="s">
        <v>1561</v>
      </c>
      <c r="G146" s="138" t="s">
        <v>379</v>
      </c>
      <c r="H146" s="189">
        <v>32</v>
      </c>
      <c r="I146" s="139">
        <v>0</v>
      </c>
      <c r="J146" s="139">
        <f t="shared" si="0"/>
        <v>0</v>
      </c>
      <c r="K146" s="140"/>
      <c r="L146" s="27"/>
      <c r="M146" s="141" t="s">
        <v>1</v>
      </c>
      <c r="N146" s="142" t="s">
        <v>36</v>
      </c>
      <c r="O146" s="143">
        <v>0</v>
      </c>
      <c r="P146" s="143">
        <f t="shared" si="1"/>
        <v>0</v>
      </c>
      <c r="Q146" s="143">
        <v>6E-05</v>
      </c>
      <c r="R146" s="143">
        <f t="shared" si="2"/>
        <v>0.00192</v>
      </c>
      <c r="S146" s="143">
        <v>0</v>
      </c>
      <c r="T146" s="14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5" t="s">
        <v>153</v>
      </c>
      <c r="AT146" s="145" t="s">
        <v>149</v>
      </c>
      <c r="AU146" s="145" t="s">
        <v>78</v>
      </c>
      <c r="AY146" s="17" t="s">
        <v>147</v>
      </c>
      <c r="BE146" s="146">
        <f t="shared" si="4"/>
        <v>0</v>
      </c>
      <c r="BF146" s="146">
        <f t="shared" si="5"/>
        <v>0</v>
      </c>
      <c r="BG146" s="146">
        <f t="shared" si="6"/>
        <v>0</v>
      </c>
      <c r="BH146" s="146">
        <f t="shared" si="7"/>
        <v>0</v>
      </c>
      <c r="BI146" s="146">
        <f t="shared" si="8"/>
        <v>0</v>
      </c>
      <c r="BJ146" s="17" t="s">
        <v>78</v>
      </c>
      <c r="BK146" s="146">
        <f t="shared" si="9"/>
        <v>0</v>
      </c>
      <c r="BL146" s="17" t="s">
        <v>153</v>
      </c>
      <c r="BM146" s="145" t="s">
        <v>370</v>
      </c>
    </row>
    <row r="147" spans="1:65" s="2" customFormat="1" ht="24.2" customHeight="1">
      <c r="A147" s="26"/>
      <c r="B147" s="134"/>
      <c r="C147" s="135" t="s">
        <v>262</v>
      </c>
      <c r="D147" s="135" t="s">
        <v>149</v>
      </c>
      <c r="E147" s="136" t="s">
        <v>1562</v>
      </c>
      <c r="F147" s="137" t="s">
        <v>1563</v>
      </c>
      <c r="G147" s="138" t="s">
        <v>269</v>
      </c>
      <c r="H147" s="189">
        <v>11</v>
      </c>
      <c r="I147" s="139">
        <v>0</v>
      </c>
      <c r="J147" s="139">
        <f t="shared" si="0"/>
        <v>0</v>
      </c>
      <c r="K147" s="140"/>
      <c r="L147" s="27"/>
      <c r="M147" s="141" t="s">
        <v>1</v>
      </c>
      <c r="N147" s="142" t="s">
        <v>36</v>
      </c>
      <c r="O147" s="143">
        <v>0</v>
      </c>
      <c r="P147" s="143">
        <f t="shared" si="1"/>
        <v>0</v>
      </c>
      <c r="Q147" s="143">
        <v>4E-05</v>
      </c>
      <c r="R147" s="143">
        <f t="shared" si="2"/>
        <v>0.00044</v>
      </c>
      <c r="S147" s="143">
        <v>0</v>
      </c>
      <c r="T147" s="14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5" t="s">
        <v>153</v>
      </c>
      <c r="AT147" s="145" t="s">
        <v>149</v>
      </c>
      <c r="AU147" s="145" t="s">
        <v>78</v>
      </c>
      <c r="AY147" s="17" t="s">
        <v>147</v>
      </c>
      <c r="BE147" s="146">
        <f t="shared" si="4"/>
        <v>0</v>
      </c>
      <c r="BF147" s="146">
        <f t="shared" si="5"/>
        <v>0</v>
      </c>
      <c r="BG147" s="146">
        <f t="shared" si="6"/>
        <v>0</v>
      </c>
      <c r="BH147" s="146">
        <f t="shared" si="7"/>
        <v>0</v>
      </c>
      <c r="BI147" s="146">
        <f t="shared" si="8"/>
        <v>0</v>
      </c>
      <c r="BJ147" s="17" t="s">
        <v>78</v>
      </c>
      <c r="BK147" s="146">
        <f t="shared" si="9"/>
        <v>0</v>
      </c>
      <c r="BL147" s="17" t="s">
        <v>153</v>
      </c>
      <c r="BM147" s="145" t="s">
        <v>381</v>
      </c>
    </row>
    <row r="148" spans="1:65" s="2" customFormat="1" ht="24.2" customHeight="1">
      <c r="A148" s="26"/>
      <c r="B148" s="134"/>
      <c r="C148" s="135" t="s">
        <v>266</v>
      </c>
      <c r="D148" s="135" t="s">
        <v>149</v>
      </c>
      <c r="E148" s="136" t="s">
        <v>1564</v>
      </c>
      <c r="F148" s="137" t="s">
        <v>1565</v>
      </c>
      <c r="G148" s="138" t="s">
        <v>269</v>
      </c>
      <c r="H148" s="189">
        <v>10</v>
      </c>
      <c r="I148" s="139">
        <v>0</v>
      </c>
      <c r="J148" s="139">
        <f t="shared" si="0"/>
        <v>0</v>
      </c>
      <c r="K148" s="140"/>
      <c r="L148" s="27"/>
      <c r="M148" s="141" t="s">
        <v>1</v>
      </c>
      <c r="N148" s="142" t="s">
        <v>36</v>
      </c>
      <c r="O148" s="143">
        <v>0</v>
      </c>
      <c r="P148" s="143">
        <f t="shared" si="1"/>
        <v>0</v>
      </c>
      <c r="Q148" s="143">
        <v>4E-05</v>
      </c>
      <c r="R148" s="143">
        <f t="shared" si="2"/>
        <v>0.0004</v>
      </c>
      <c r="S148" s="143">
        <v>0</v>
      </c>
      <c r="T148" s="14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5" t="s">
        <v>153</v>
      </c>
      <c r="AT148" s="145" t="s">
        <v>149</v>
      </c>
      <c r="AU148" s="145" t="s">
        <v>78</v>
      </c>
      <c r="AY148" s="17" t="s">
        <v>147</v>
      </c>
      <c r="BE148" s="146">
        <f t="shared" si="4"/>
        <v>0</v>
      </c>
      <c r="BF148" s="146">
        <f t="shared" si="5"/>
        <v>0</v>
      </c>
      <c r="BG148" s="146">
        <f t="shared" si="6"/>
        <v>0</v>
      </c>
      <c r="BH148" s="146">
        <f t="shared" si="7"/>
        <v>0</v>
      </c>
      <c r="BI148" s="146">
        <f t="shared" si="8"/>
        <v>0</v>
      </c>
      <c r="BJ148" s="17" t="s">
        <v>78</v>
      </c>
      <c r="BK148" s="146">
        <f t="shared" si="9"/>
        <v>0</v>
      </c>
      <c r="BL148" s="17" t="s">
        <v>153</v>
      </c>
      <c r="BM148" s="145" t="s">
        <v>391</v>
      </c>
    </row>
    <row r="149" spans="1:65" s="2" customFormat="1" ht="14.45" customHeight="1">
      <c r="A149" s="26"/>
      <c r="B149" s="134"/>
      <c r="C149" s="135" t="s">
        <v>271</v>
      </c>
      <c r="D149" s="135" t="s">
        <v>149</v>
      </c>
      <c r="E149" s="136" t="s">
        <v>1566</v>
      </c>
      <c r="F149" s="137" t="s">
        <v>1567</v>
      </c>
      <c r="G149" s="138" t="s">
        <v>269</v>
      </c>
      <c r="H149" s="189">
        <v>1</v>
      </c>
      <c r="I149" s="139">
        <v>0</v>
      </c>
      <c r="J149" s="139">
        <f t="shared" si="0"/>
        <v>0</v>
      </c>
      <c r="K149" s="140"/>
      <c r="L149" s="27"/>
      <c r="M149" s="141" t="s">
        <v>1</v>
      </c>
      <c r="N149" s="142" t="s">
        <v>36</v>
      </c>
      <c r="O149" s="143">
        <v>0</v>
      </c>
      <c r="P149" s="143">
        <f t="shared" si="1"/>
        <v>0</v>
      </c>
      <c r="Q149" s="143">
        <v>4E-05</v>
      </c>
      <c r="R149" s="143">
        <f t="shared" si="2"/>
        <v>4E-05</v>
      </c>
      <c r="S149" s="143">
        <v>0</v>
      </c>
      <c r="T149" s="14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5" t="s">
        <v>153</v>
      </c>
      <c r="AT149" s="145" t="s">
        <v>149</v>
      </c>
      <c r="AU149" s="145" t="s">
        <v>78</v>
      </c>
      <c r="AY149" s="17" t="s">
        <v>147</v>
      </c>
      <c r="BE149" s="146">
        <f t="shared" si="4"/>
        <v>0</v>
      </c>
      <c r="BF149" s="146">
        <f t="shared" si="5"/>
        <v>0</v>
      </c>
      <c r="BG149" s="146">
        <f t="shared" si="6"/>
        <v>0</v>
      </c>
      <c r="BH149" s="146">
        <f t="shared" si="7"/>
        <v>0</v>
      </c>
      <c r="BI149" s="146">
        <f t="shared" si="8"/>
        <v>0</v>
      </c>
      <c r="BJ149" s="17" t="s">
        <v>78</v>
      </c>
      <c r="BK149" s="146">
        <f t="shared" si="9"/>
        <v>0</v>
      </c>
      <c r="BL149" s="17" t="s">
        <v>153</v>
      </c>
      <c r="BM149" s="145" t="s">
        <v>399</v>
      </c>
    </row>
    <row r="150" spans="1:65" s="2" customFormat="1" ht="14.45" customHeight="1">
      <c r="A150" s="26"/>
      <c r="B150" s="134"/>
      <c r="C150" s="154" t="s">
        <v>275</v>
      </c>
      <c r="D150" s="154" t="s">
        <v>191</v>
      </c>
      <c r="E150" s="155" t="s">
        <v>1568</v>
      </c>
      <c r="F150" s="156" t="s">
        <v>1569</v>
      </c>
      <c r="G150" s="157" t="s">
        <v>269</v>
      </c>
      <c r="H150" s="192">
        <v>2</v>
      </c>
      <c r="I150" s="158">
        <v>0</v>
      </c>
      <c r="J150" s="158">
        <f t="shared" si="0"/>
        <v>0</v>
      </c>
      <c r="K150" s="159"/>
      <c r="L150" s="160"/>
      <c r="M150" s="161" t="s">
        <v>1</v>
      </c>
      <c r="N150" s="162" t="s">
        <v>36</v>
      </c>
      <c r="O150" s="143">
        <v>0</v>
      </c>
      <c r="P150" s="143">
        <f t="shared" si="1"/>
        <v>0</v>
      </c>
      <c r="Q150" s="143">
        <v>0.00028</v>
      </c>
      <c r="R150" s="143">
        <f t="shared" si="2"/>
        <v>0.00056</v>
      </c>
      <c r="S150" s="143">
        <v>0</v>
      </c>
      <c r="T150" s="144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5" t="s">
        <v>186</v>
      </c>
      <c r="AT150" s="145" t="s">
        <v>191</v>
      </c>
      <c r="AU150" s="145" t="s">
        <v>78</v>
      </c>
      <c r="AY150" s="17" t="s">
        <v>147</v>
      </c>
      <c r="BE150" s="146">
        <f t="shared" si="4"/>
        <v>0</v>
      </c>
      <c r="BF150" s="146">
        <f t="shared" si="5"/>
        <v>0</v>
      </c>
      <c r="BG150" s="146">
        <f t="shared" si="6"/>
        <v>0</v>
      </c>
      <c r="BH150" s="146">
        <f t="shared" si="7"/>
        <v>0</v>
      </c>
      <c r="BI150" s="146">
        <f t="shared" si="8"/>
        <v>0</v>
      </c>
      <c r="BJ150" s="17" t="s">
        <v>78</v>
      </c>
      <c r="BK150" s="146">
        <f t="shared" si="9"/>
        <v>0</v>
      </c>
      <c r="BL150" s="17" t="s">
        <v>153</v>
      </c>
      <c r="BM150" s="145" t="s">
        <v>409</v>
      </c>
    </row>
    <row r="151" spans="1:65" s="2" customFormat="1" ht="14.45" customHeight="1">
      <c r="A151" s="26"/>
      <c r="B151" s="134"/>
      <c r="C151" s="154" t="s">
        <v>280</v>
      </c>
      <c r="D151" s="154" t="s">
        <v>191</v>
      </c>
      <c r="E151" s="155" t="s">
        <v>1570</v>
      </c>
      <c r="F151" s="156" t="s">
        <v>1571</v>
      </c>
      <c r="G151" s="157" t="s">
        <v>269</v>
      </c>
      <c r="H151" s="192">
        <v>1</v>
      </c>
      <c r="I151" s="158">
        <v>0</v>
      </c>
      <c r="J151" s="158">
        <f t="shared" si="0"/>
        <v>0</v>
      </c>
      <c r="K151" s="159"/>
      <c r="L151" s="160"/>
      <c r="M151" s="161" t="s">
        <v>1</v>
      </c>
      <c r="N151" s="162" t="s">
        <v>36</v>
      </c>
      <c r="O151" s="143">
        <v>0</v>
      </c>
      <c r="P151" s="143">
        <f t="shared" si="1"/>
        <v>0</v>
      </c>
      <c r="Q151" s="143">
        <v>0.00038</v>
      </c>
      <c r="R151" s="143">
        <f t="shared" si="2"/>
        <v>0.00038</v>
      </c>
      <c r="S151" s="143">
        <v>0</v>
      </c>
      <c r="T151" s="144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5" t="s">
        <v>186</v>
      </c>
      <c r="AT151" s="145" t="s">
        <v>191</v>
      </c>
      <c r="AU151" s="145" t="s">
        <v>78</v>
      </c>
      <c r="AY151" s="17" t="s">
        <v>147</v>
      </c>
      <c r="BE151" s="146">
        <f t="shared" si="4"/>
        <v>0</v>
      </c>
      <c r="BF151" s="146">
        <f t="shared" si="5"/>
        <v>0</v>
      </c>
      <c r="BG151" s="146">
        <f t="shared" si="6"/>
        <v>0</v>
      </c>
      <c r="BH151" s="146">
        <f t="shared" si="7"/>
        <v>0</v>
      </c>
      <c r="BI151" s="146">
        <f t="shared" si="8"/>
        <v>0</v>
      </c>
      <c r="BJ151" s="17" t="s">
        <v>78</v>
      </c>
      <c r="BK151" s="146">
        <f t="shared" si="9"/>
        <v>0</v>
      </c>
      <c r="BL151" s="17" t="s">
        <v>153</v>
      </c>
      <c r="BM151" s="145" t="s">
        <v>417</v>
      </c>
    </row>
    <row r="152" spans="1:65" s="2" customFormat="1" ht="14.45" customHeight="1">
      <c r="A152" s="26"/>
      <c r="B152" s="134"/>
      <c r="C152" s="135" t="s">
        <v>284</v>
      </c>
      <c r="D152" s="135" t="s">
        <v>149</v>
      </c>
      <c r="E152" s="136" t="s">
        <v>1572</v>
      </c>
      <c r="F152" s="137" t="s">
        <v>1573</v>
      </c>
      <c r="G152" s="138" t="s">
        <v>269</v>
      </c>
      <c r="H152" s="189">
        <v>3</v>
      </c>
      <c r="I152" s="139">
        <v>0</v>
      </c>
      <c r="J152" s="139">
        <f t="shared" si="0"/>
        <v>0</v>
      </c>
      <c r="K152" s="140"/>
      <c r="L152" s="27"/>
      <c r="M152" s="141" t="s">
        <v>1</v>
      </c>
      <c r="N152" s="142" t="s">
        <v>36</v>
      </c>
      <c r="O152" s="143">
        <v>0</v>
      </c>
      <c r="P152" s="143">
        <f t="shared" si="1"/>
        <v>0</v>
      </c>
      <c r="Q152" s="143">
        <v>0</v>
      </c>
      <c r="R152" s="143">
        <f t="shared" si="2"/>
        <v>0</v>
      </c>
      <c r="S152" s="143">
        <v>0</v>
      </c>
      <c r="T152" s="144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5" t="s">
        <v>153</v>
      </c>
      <c r="AT152" s="145" t="s">
        <v>149</v>
      </c>
      <c r="AU152" s="145" t="s">
        <v>78</v>
      </c>
      <c r="AY152" s="17" t="s">
        <v>147</v>
      </c>
      <c r="BE152" s="146">
        <f t="shared" si="4"/>
        <v>0</v>
      </c>
      <c r="BF152" s="146">
        <f t="shared" si="5"/>
        <v>0</v>
      </c>
      <c r="BG152" s="146">
        <f t="shared" si="6"/>
        <v>0</v>
      </c>
      <c r="BH152" s="146">
        <f t="shared" si="7"/>
        <v>0</v>
      </c>
      <c r="BI152" s="146">
        <f t="shared" si="8"/>
        <v>0</v>
      </c>
      <c r="BJ152" s="17" t="s">
        <v>78</v>
      </c>
      <c r="BK152" s="146">
        <f t="shared" si="9"/>
        <v>0</v>
      </c>
      <c r="BL152" s="17" t="s">
        <v>153</v>
      </c>
      <c r="BM152" s="145" t="s">
        <v>428</v>
      </c>
    </row>
    <row r="153" spans="1:65" s="2" customFormat="1" ht="24.2" customHeight="1">
      <c r="A153" s="26"/>
      <c r="B153" s="134"/>
      <c r="C153" s="135" t="s">
        <v>289</v>
      </c>
      <c r="D153" s="135" t="s">
        <v>149</v>
      </c>
      <c r="E153" s="136" t="s">
        <v>1574</v>
      </c>
      <c r="F153" s="137" t="s">
        <v>1575</v>
      </c>
      <c r="G153" s="138" t="s">
        <v>269</v>
      </c>
      <c r="H153" s="189">
        <v>6</v>
      </c>
      <c r="I153" s="139">
        <v>0</v>
      </c>
      <c r="J153" s="139">
        <f t="shared" si="0"/>
        <v>0</v>
      </c>
      <c r="K153" s="140"/>
      <c r="L153" s="27"/>
      <c r="M153" s="141" t="s">
        <v>1</v>
      </c>
      <c r="N153" s="142" t="s">
        <v>36</v>
      </c>
      <c r="O153" s="143">
        <v>0</v>
      </c>
      <c r="P153" s="143">
        <f t="shared" si="1"/>
        <v>0</v>
      </c>
      <c r="Q153" s="143">
        <v>0.00018</v>
      </c>
      <c r="R153" s="143">
        <f t="shared" si="2"/>
        <v>0.00108</v>
      </c>
      <c r="S153" s="143">
        <v>0</v>
      </c>
      <c r="T153" s="144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5" t="s">
        <v>153</v>
      </c>
      <c r="AT153" s="145" t="s">
        <v>149</v>
      </c>
      <c r="AU153" s="145" t="s">
        <v>78</v>
      </c>
      <c r="AY153" s="17" t="s">
        <v>147</v>
      </c>
      <c r="BE153" s="146">
        <f t="shared" si="4"/>
        <v>0</v>
      </c>
      <c r="BF153" s="146">
        <f t="shared" si="5"/>
        <v>0</v>
      </c>
      <c r="BG153" s="146">
        <f t="shared" si="6"/>
        <v>0</v>
      </c>
      <c r="BH153" s="146">
        <f t="shared" si="7"/>
        <v>0</v>
      </c>
      <c r="BI153" s="146">
        <f t="shared" si="8"/>
        <v>0</v>
      </c>
      <c r="BJ153" s="17" t="s">
        <v>78</v>
      </c>
      <c r="BK153" s="146">
        <f t="shared" si="9"/>
        <v>0</v>
      </c>
      <c r="BL153" s="17" t="s">
        <v>153</v>
      </c>
      <c r="BM153" s="145" t="s">
        <v>440</v>
      </c>
    </row>
    <row r="154" spans="1:65" s="2" customFormat="1" ht="14.45" customHeight="1">
      <c r="A154" s="26"/>
      <c r="B154" s="134"/>
      <c r="C154" s="135" t="s">
        <v>293</v>
      </c>
      <c r="D154" s="135" t="s">
        <v>149</v>
      </c>
      <c r="E154" s="136" t="s">
        <v>1576</v>
      </c>
      <c r="F154" s="137" t="s">
        <v>1577</v>
      </c>
      <c r="G154" s="138" t="s">
        <v>269</v>
      </c>
      <c r="H154" s="189">
        <v>42</v>
      </c>
      <c r="I154" s="139">
        <v>0</v>
      </c>
      <c r="J154" s="139">
        <f t="shared" si="0"/>
        <v>0</v>
      </c>
      <c r="K154" s="140"/>
      <c r="L154" s="27"/>
      <c r="M154" s="141" t="s">
        <v>1</v>
      </c>
      <c r="N154" s="142" t="s">
        <v>36</v>
      </c>
      <c r="O154" s="143">
        <v>0</v>
      </c>
      <c r="P154" s="143">
        <f t="shared" si="1"/>
        <v>0</v>
      </c>
      <c r="Q154" s="143">
        <v>0.00018</v>
      </c>
      <c r="R154" s="143">
        <f t="shared" si="2"/>
        <v>0.007560000000000001</v>
      </c>
      <c r="S154" s="143">
        <v>0</v>
      </c>
      <c r="T154" s="144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5" t="s">
        <v>153</v>
      </c>
      <c r="AT154" s="145" t="s">
        <v>149</v>
      </c>
      <c r="AU154" s="145" t="s">
        <v>78</v>
      </c>
      <c r="AY154" s="17" t="s">
        <v>147</v>
      </c>
      <c r="BE154" s="146">
        <f t="shared" si="4"/>
        <v>0</v>
      </c>
      <c r="BF154" s="146">
        <f t="shared" si="5"/>
        <v>0</v>
      </c>
      <c r="BG154" s="146">
        <f t="shared" si="6"/>
        <v>0</v>
      </c>
      <c r="BH154" s="146">
        <f t="shared" si="7"/>
        <v>0</v>
      </c>
      <c r="BI154" s="146">
        <f t="shared" si="8"/>
        <v>0</v>
      </c>
      <c r="BJ154" s="17" t="s">
        <v>78</v>
      </c>
      <c r="BK154" s="146">
        <f t="shared" si="9"/>
        <v>0</v>
      </c>
      <c r="BL154" s="17" t="s">
        <v>153</v>
      </c>
      <c r="BM154" s="145" t="s">
        <v>451</v>
      </c>
    </row>
    <row r="155" spans="1:65" s="2" customFormat="1" ht="14.45" customHeight="1">
      <c r="A155" s="26"/>
      <c r="B155" s="134"/>
      <c r="C155" s="135" t="s">
        <v>297</v>
      </c>
      <c r="D155" s="135" t="s">
        <v>149</v>
      </c>
      <c r="E155" s="136" t="s">
        <v>1578</v>
      </c>
      <c r="F155" s="137" t="s">
        <v>1579</v>
      </c>
      <c r="G155" s="138" t="s">
        <v>269</v>
      </c>
      <c r="H155" s="189">
        <v>1</v>
      </c>
      <c r="I155" s="139">
        <v>0</v>
      </c>
      <c r="J155" s="139">
        <f t="shared" si="0"/>
        <v>0</v>
      </c>
      <c r="K155" s="140"/>
      <c r="L155" s="27"/>
      <c r="M155" s="141" t="s">
        <v>1</v>
      </c>
      <c r="N155" s="142" t="s">
        <v>36</v>
      </c>
      <c r="O155" s="143">
        <v>0</v>
      </c>
      <c r="P155" s="143">
        <f t="shared" si="1"/>
        <v>0</v>
      </c>
      <c r="Q155" s="143">
        <v>0</v>
      </c>
      <c r="R155" s="143">
        <f t="shared" si="2"/>
        <v>0</v>
      </c>
      <c r="S155" s="143">
        <v>0</v>
      </c>
      <c r="T155" s="144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5" t="s">
        <v>153</v>
      </c>
      <c r="AT155" s="145" t="s">
        <v>149</v>
      </c>
      <c r="AU155" s="145" t="s">
        <v>78</v>
      </c>
      <c r="AY155" s="17" t="s">
        <v>147</v>
      </c>
      <c r="BE155" s="146">
        <f t="shared" si="4"/>
        <v>0</v>
      </c>
      <c r="BF155" s="146">
        <f t="shared" si="5"/>
        <v>0</v>
      </c>
      <c r="BG155" s="146">
        <f t="shared" si="6"/>
        <v>0</v>
      </c>
      <c r="BH155" s="146">
        <f t="shared" si="7"/>
        <v>0</v>
      </c>
      <c r="BI155" s="146">
        <f t="shared" si="8"/>
        <v>0</v>
      </c>
      <c r="BJ155" s="17" t="s">
        <v>78</v>
      </c>
      <c r="BK155" s="146">
        <f t="shared" si="9"/>
        <v>0</v>
      </c>
      <c r="BL155" s="17" t="s">
        <v>153</v>
      </c>
      <c r="BM155" s="145" t="s">
        <v>459</v>
      </c>
    </row>
    <row r="156" spans="1:65" s="2" customFormat="1" ht="24.2" customHeight="1">
      <c r="A156" s="26"/>
      <c r="B156" s="134"/>
      <c r="C156" s="135" t="s">
        <v>302</v>
      </c>
      <c r="D156" s="135" t="s">
        <v>149</v>
      </c>
      <c r="E156" s="136" t="s">
        <v>1580</v>
      </c>
      <c r="F156" s="137" t="s">
        <v>1581</v>
      </c>
      <c r="G156" s="138" t="s">
        <v>269</v>
      </c>
      <c r="H156" s="189">
        <v>40</v>
      </c>
      <c r="I156" s="139">
        <v>0</v>
      </c>
      <c r="J156" s="139">
        <f t="shared" si="0"/>
        <v>0</v>
      </c>
      <c r="K156" s="140"/>
      <c r="L156" s="27"/>
      <c r="M156" s="141" t="s">
        <v>1</v>
      </c>
      <c r="N156" s="142" t="s">
        <v>36</v>
      </c>
      <c r="O156" s="143">
        <v>0</v>
      </c>
      <c r="P156" s="143">
        <f t="shared" si="1"/>
        <v>0</v>
      </c>
      <c r="Q156" s="143">
        <v>4E-05</v>
      </c>
      <c r="R156" s="143">
        <f t="shared" si="2"/>
        <v>0.0016</v>
      </c>
      <c r="S156" s="143">
        <v>0</v>
      </c>
      <c r="T156" s="144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5" t="s">
        <v>153</v>
      </c>
      <c r="AT156" s="145" t="s">
        <v>149</v>
      </c>
      <c r="AU156" s="145" t="s">
        <v>78</v>
      </c>
      <c r="AY156" s="17" t="s">
        <v>147</v>
      </c>
      <c r="BE156" s="146">
        <f t="shared" si="4"/>
        <v>0</v>
      </c>
      <c r="BF156" s="146">
        <f t="shared" si="5"/>
        <v>0</v>
      </c>
      <c r="BG156" s="146">
        <f t="shared" si="6"/>
        <v>0</v>
      </c>
      <c r="BH156" s="146">
        <f t="shared" si="7"/>
        <v>0</v>
      </c>
      <c r="BI156" s="146">
        <f t="shared" si="8"/>
        <v>0</v>
      </c>
      <c r="BJ156" s="17" t="s">
        <v>78</v>
      </c>
      <c r="BK156" s="146">
        <f t="shared" si="9"/>
        <v>0</v>
      </c>
      <c r="BL156" s="17" t="s">
        <v>153</v>
      </c>
      <c r="BM156" s="145" t="s">
        <v>467</v>
      </c>
    </row>
    <row r="157" spans="1:65" s="2" customFormat="1" ht="14.45" customHeight="1">
      <c r="A157" s="26"/>
      <c r="B157" s="134"/>
      <c r="C157" s="135" t="s">
        <v>307</v>
      </c>
      <c r="D157" s="135" t="s">
        <v>149</v>
      </c>
      <c r="E157" s="136" t="s">
        <v>1582</v>
      </c>
      <c r="F157" s="137" t="s">
        <v>1583</v>
      </c>
      <c r="G157" s="138" t="s">
        <v>269</v>
      </c>
      <c r="H157" s="189">
        <v>24</v>
      </c>
      <c r="I157" s="139">
        <v>0</v>
      </c>
      <c r="J157" s="139">
        <f t="shared" si="0"/>
        <v>0</v>
      </c>
      <c r="K157" s="140"/>
      <c r="L157" s="27"/>
      <c r="M157" s="141" t="s">
        <v>1</v>
      </c>
      <c r="N157" s="142" t="s">
        <v>36</v>
      </c>
      <c r="O157" s="143">
        <v>0</v>
      </c>
      <c r="P157" s="143">
        <f t="shared" si="1"/>
        <v>0</v>
      </c>
      <c r="Q157" s="143">
        <v>0.00013</v>
      </c>
      <c r="R157" s="143">
        <f t="shared" si="2"/>
        <v>0.0031199999999999995</v>
      </c>
      <c r="S157" s="143">
        <v>0</v>
      </c>
      <c r="T157" s="144">
        <f t="shared" si="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5" t="s">
        <v>153</v>
      </c>
      <c r="AT157" s="145" t="s">
        <v>149</v>
      </c>
      <c r="AU157" s="145" t="s">
        <v>78</v>
      </c>
      <c r="AY157" s="17" t="s">
        <v>147</v>
      </c>
      <c r="BE157" s="146">
        <f t="shared" si="4"/>
        <v>0</v>
      </c>
      <c r="BF157" s="146">
        <f t="shared" si="5"/>
        <v>0</v>
      </c>
      <c r="BG157" s="146">
        <f t="shared" si="6"/>
        <v>0</v>
      </c>
      <c r="BH157" s="146">
        <f t="shared" si="7"/>
        <v>0</v>
      </c>
      <c r="BI157" s="146">
        <f t="shared" si="8"/>
        <v>0</v>
      </c>
      <c r="BJ157" s="17" t="s">
        <v>78</v>
      </c>
      <c r="BK157" s="146">
        <f t="shared" si="9"/>
        <v>0</v>
      </c>
      <c r="BL157" s="17" t="s">
        <v>153</v>
      </c>
      <c r="BM157" s="145" t="s">
        <v>477</v>
      </c>
    </row>
    <row r="158" spans="1:65" s="2" customFormat="1" ht="14.45" customHeight="1">
      <c r="A158" s="26"/>
      <c r="B158" s="134"/>
      <c r="C158" s="154" t="s">
        <v>311</v>
      </c>
      <c r="D158" s="154" t="s">
        <v>191</v>
      </c>
      <c r="E158" s="155" t="s">
        <v>1584</v>
      </c>
      <c r="F158" s="156" t="s">
        <v>1585</v>
      </c>
      <c r="G158" s="157" t="s">
        <v>269</v>
      </c>
      <c r="H158" s="192">
        <v>1</v>
      </c>
      <c r="I158" s="158">
        <v>0</v>
      </c>
      <c r="J158" s="158">
        <f t="shared" si="0"/>
        <v>0</v>
      </c>
      <c r="K158" s="159"/>
      <c r="L158" s="160"/>
      <c r="M158" s="161" t="s">
        <v>1</v>
      </c>
      <c r="N158" s="162" t="s">
        <v>36</v>
      </c>
      <c r="O158" s="143">
        <v>0</v>
      </c>
      <c r="P158" s="143">
        <f t="shared" si="1"/>
        <v>0</v>
      </c>
      <c r="Q158" s="143">
        <v>0.001</v>
      </c>
      <c r="R158" s="143">
        <f t="shared" si="2"/>
        <v>0.001</v>
      </c>
      <c r="S158" s="143">
        <v>0</v>
      </c>
      <c r="T158" s="144">
        <f t="shared" si="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5" t="s">
        <v>186</v>
      </c>
      <c r="AT158" s="145" t="s">
        <v>191</v>
      </c>
      <c r="AU158" s="145" t="s">
        <v>78</v>
      </c>
      <c r="AY158" s="17" t="s">
        <v>147</v>
      </c>
      <c r="BE158" s="146">
        <f t="shared" si="4"/>
        <v>0</v>
      </c>
      <c r="BF158" s="146">
        <f t="shared" si="5"/>
        <v>0</v>
      </c>
      <c r="BG158" s="146">
        <f t="shared" si="6"/>
        <v>0</v>
      </c>
      <c r="BH158" s="146">
        <f t="shared" si="7"/>
        <v>0</v>
      </c>
      <c r="BI158" s="146">
        <f t="shared" si="8"/>
        <v>0</v>
      </c>
      <c r="BJ158" s="17" t="s">
        <v>78</v>
      </c>
      <c r="BK158" s="146">
        <f t="shared" si="9"/>
        <v>0</v>
      </c>
      <c r="BL158" s="17" t="s">
        <v>153</v>
      </c>
      <c r="BM158" s="145" t="s">
        <v>485</v>
      </c>
    </row>
    <row r="159" spans="1:65" s="2" customFormat="1" ht="14.45" customHeight="1">
      <c r="A159" s="26"/>
      <c r="B159" s="134"/>
      <c r="C159" s="154" t="s">
        <v>318</v>
      </c>
      <c r="D159" s="154" t="s">
        <v>191</v>
      </c>
      <c r="E159" s="155" t="s">
        <v>1586</v>
      </c>
      <c r="F159" s="156" t="s">
        <v>1587</v>
      </c>
      <c r="G159" s="157" t="s">
        <v>269</v>
      </c>
      <c r="H159" s="192">
        <v>50</v>
      </c>
      <c r="I159" s="158">
        <v>0</v>
      </c>
      <c r="J159" s="158">
        <f t="shared" si="0"/>
        <v>0</v>
      </c>
      <c r="K159" s="159"/>
      <c r="L159" s="160"/>
      <c r="M159" s="161" t="s">
        <v>1</v>
      </c>
      <c r="N159" s="162" t="s">
        <v>36</v>
      </c>
      <c r="O159" s="143">
        <v>0</v>
      </c>
      <c r="P159" s="143">
        <f t="shared" si="1"/>
        <v>0</v>
      </c>
      <c r="Q159" s="143">
        <v>0</v>
      </c>
      <c r="R159" s="143">
        <f t="shared" si="2"/>
        <v>0</v>
      </c>
      <c r="S159" s="143">
        <v>0</v>
      </c>
      <c r="T159" s="144">
        <f t="shared" si="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5" t="s">
        <v>186</v>
      </c>
      <c r="AT159" s="145" t="s">
        <v>191</v>
      </c>
      <c r="AU159" s="145" t="s">
        <v>78</v>
      </c>
      <c r="AY159" s="17" t="s">
        <v>147</v>
      </c>
      <c r="BE159" s="146">
        <f t="shared" si="4"/>
        <v>0</v>
      </c>
      <c r="BF159" s="146">
        <f t="shared" si="5"/>
        <v>0</v>
      </c>
      <c r="BG159" s="146">
        <f t="shared" si="6"/>
        <v>0</v>
      </c>
      <c r="BH159" s="146">
        <f t="shared" si="7"/>
        <v>0</v>
      </c>
      <c r="BI159" s="146">
        <f t="shared" si="8"/>
        <v>0</v>
      </c>
      <c r="BJ159" s="17" t="s">
        <v>78</v>
      </c>
      <c r="BK159" s="146">
        <f t="shared" si="9"/>
        <v>0</v>
      </c>
      <c r="BL159" s="17" t="s">
        <v>153</v>
      </c>
      <c r="BM159" s="145" t="s">
        <v>493</v>
      </c>
    </row>
    <row r="160" spans="1:65" s="2" customFormat="1" ht="14.45" customHeight="1">
      <c r="A160" s="26"/>
      <c r="B160" s="134"/>
      <c r="C160" s="154" t="s">
        <v>323</v>
      </c>
      <c r="D160" s="154" t="s">
        <v>191</v>
      </c>
      <c r="E160" s="155" t="s">
        <v>1588</v>
      </c>
      <c r="F160" s="156" t="s">
        <v>1589</v>
      </c>
      <c r="G160" s="157" t="s">
        <v>269</v>
      </c>
      <c r="H160" s="192">
        <v>50</v>
      </c>
      <c r="I160" s="158">
        <v>0</v>
      </c>
      <c r="J160" s="158">
        <f t="shared" si="0"/>
        <v>0</v>
      </c>
      <c r="K160" s="159"/>
      <c r="L160" s="160"/>
      <c r="M160" s="161" t="s">
        <v>1</v>
      </c>
      <c r="N160" s="162" t="s">
        <v>36</v>
      </c>
      <c r="O160" s="143">
        <v>0</v>
      </c>
      <c r="P160" s="143">
        <f t="shared" si="1"/>
        <v>0</v>
      </c>
      <c r="Q160" s="143">
        <v>0</v>
      </c>
      <c r="R160" s="143">
        <f t="shared" si="2"/>
        <v>0</v>
      </c>
      <c r="S160" s="143">
        <v>0</v>
      </c>
      <c r="T160" s="144">
        <f t="shared" si="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5" t="s">
        <v>186</v>
      </c>
      <c r="AT160" s="145" t="s">
        <v>191</v>
      </c>
      <c r="AU160" s="145" t="s">
        <v>78</v>
      </c>
      <c r="AY160" s="17" t="s">
        <v>147</v>
      </c>
      <c r="BE160" s="146">
        <f t="shared" si="4"/>
        <v>0</v>
      </c>
      <c r="BF160" s="146">
        <f t="shared" si="5"/>
        <v>0</v>
      </c>
      <c r="BG160" s="146">
        <f t="shared" si="6"/>
        <v>0</v>
      </c>
      <c r="BH160" s="146">
        <f t="shared" si="7"/>
        <v>0</v>
      </c>
      <c r="BI160" s="146">
        <f t="shared" si="8"/>
        <v>0</v>
      </c>
      <c r="BJ160" s="17" t="s">
        <v>78</v>
      </c>
      <c r="BK160" s="146">
        <f t="shared" si="9"/>
        <v>0</v>
      </c>
      <c r="BL160" s="17" t="s">
        <v>153</v>
      </c>
      <c r="BM160" s="145" t="s">
        <v>501</v>
      </c>
    </row>
    <row r="161" spans="1:65" s="2" customFormat="1" ht="14.45" customHeight="1">
      <c r="A161" s="26"/>
      <c r="B161" s="134"/>
      <c r="C161" s="154" t="s">
        <v>329</v>
      </c>
      <c r="D161" s="154" t="s">
        <v>191</v>
      </c>
      <c r="E161" s="155" t="s">
        <v>1590</v>
      </c>
      <c r="F161" s="156" t="s">
        <v>1591</v>
      </c>
      <c r="G161" s="157" t="s">
        <v>269</v>
      </c>
      <c r="H161" s="192">
        <v>50</v>
      </c>
      <c r="I161" s="158">
        <v>0</v>
      </c>
      <c r="J161" s="158">
        <f t="shared" si="0"/>
        <v>0</v>
      </c>
      <c r="K161" s="159"/>
      <c r="L161" s="160"/>
      <c r="M161" s="161" t="s">
        <v>1</v>
      </c>
      <c r="N161" s="162" t="s">
        <v>36</v>
      </c>
      <c r="O161" s="143">
        <v>0</v>
      </c>
      <c r="P161" s="143">
        <f t="shared" si="1"/>
        <v>0</v>
      </c>
      <c r="Q161" s="143">
        <v>0</v>
      </c>
      <c r="R161" s="143">
        <f t="shared" si="2"/>
        <v>0</v>
      </c>
      <c r="S161" s="143">
        <v>0</v>
      </c>
      <c r="T161" s="144">
        <f t="shared" si="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5" t="s">
        <v>186</v>
      </c>
      <c r="AT161" s="145" t="s">
        <v>191</v>
      </c>
      <c r="AU161" s="145" t="s">
        <v>78</v>
      </c>
      <c r="AY161" s="17" t="s">
        <v>147</v>
      </c>
      <c r="BE161" s="146">
        <f t="shared" si="4"/>
        <v>0</v>
      </c>
      <c r="BF161" s="146">
        <f t="shared" si="5"/>
        <v>0</v>
      </c>
      <c r="BG161" s="146">
        <f t="shared" si="6"/>
        <v>0</v>
      </c>
      <c r="BH161" s="146">
        <f t="shared" si="7"/>
        <v>0</v>
      </c>
      <c r="BI161" s="146">
        <f t="shared" si="8"/>
        <v>0</v>
      </c>
      <c r="BJ161" s="17" t="s">
        <v>78</v>
      </c>
      <c r="BK161" s="146">
        <f t="shared" si="9"/>
        <v>0</v>
      </c>
      <c r="BL161" s="17" t="s">
        <v>153</v>
      </c>
      <c r="BM161" s="145" t="s">
        <v>513</v>
      </c>
    </row>
    <row r="162" spans="1:65" s="2" customFormat="1" ht="14.45" customHeight="1">
      <c r="A162" s="26"/>
      <c r="B162" s="134"/>
      <c r="C162" s="154" t="s">
        <v>335</v>
      </c>
      <c r="D162" s="154" t="s">
        <v>191</v>
      </c>
      <c r="E162" s="155" t="s">
        <v>1592</v>
      </c>
      <c r="F162" s="156" t="s">
        <v>1593</v>
      </c>
      <c r="G162" s="157" t="s">
        <v>269</v>
      </c>
      <c r="H162" s="192">
        <v>30</v>
      </c>
      <c r="I162" s="158">
        <v>0</v>
      </c>
      <c r="J162" s="158">
        <f t="shared" si="0"/>
        <v>0</v>
      </c>
      <c r="K162" s="159"/>
      <c r="L162" s="160"/>
      <c r="M162" s="161" t="s">
        <v>1</v>
      </c>
      <c r="N162" s="162" t="s">
        <v>36</v>
      </c>
      <c r="O162" s="143">
        <v>0</v>
      </c>
      <c r="P162" s="143">
        <f t="shared" si="1"/>
        <v>0</v>
      </c>
      <c r="Q162" s="143">
        <v>0</v>
      </c>
      <c r="R162" s="143">
        <f t="shared" si="2"/>
        <v>0</v>
      </c>
      <c r="S162" s="143">
        <v>0</v>
      </c>
      <c r="T162" s="144">
        <f t="shared" si="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5" t="s">
        <v>186</v>
      </c>
      <c r="AT162" s="145" t="s">
        <v>191</v>
      </c>
      <c r="AU162" s="145" t="s">
        <v>78</v>
      </c>
      <c r="AY162" s="17" t="s">
        <v>147</v>
      </c>
      <c r="BE162" s="146">
        <f t="shared" si="4"/>
        <v>0</v>
      </c>
      <c r="BF162" s="146">
        <f t="shared" si="5"/>
        <v>0</v>
      </c>
      <c r="BG162" s="146">
        <f t="shared" si="6"/>
        <v>0</v>
      </c>
      <c r="BH162" s="146">
        <f t="shared" si="7"/>
        <v>0</v>
      </c>
      <c r="BI162" s="146">
        <f t="shared" si="8"/>
        <v>0</v>
      </c>
      <c r="BJ162" s="17" t="s">
        <v>78</v>
      </c>
      <c r="BK162" s="146">
        <f t="shared" si="9"/>
        <v>0</v>
      </c>
      <c r="BL162" s="17" t="s">
        <v>153</v>
      </c>
      <c r="BM162" s="145" t="s">
        <v>524</v>
      </c>
    </row>
    <row r="163" spans="1:65" s="2" customFormat="1" ht="14.45" customHeight="1">
      <c r="A163" s="26"/>
      <c r="B163" s="134"/>
      <c r="C163" s="135" t="s">
        <v>340</v>
      </c>
      <c r="D163" s="135" t="s">
        <v>149</v>
      </c>
      <c r="E163" s="136" t="s">
        <v>1594</v>
      </c>
      <c r="F163" s="137" t="s">
        <v>1595</v>
      </c>
      <c r="G163" s="138" t="s">
        <v>1596</v>
      </c>
      <c r="H163" s="189">
        <v>16</v>
      </c>
      <c r="I163" s="139">
        <v>0</v>
      </c>
      <c r="J163" s="139">
        <f t="shared" si="0"/>
        <v>0</v>
      </c>
      <c r="K163" s="140"/>
      <c r="L163" s="27"/>
      <c r="M163" s="141" t="s">
        <v>1</v>
      </c>
      <c r="N163" s="142" t="s">
        <v>36</v>
      </c>
      <c r="O163" s="143">
        <v>0</v>
      </c>
      <c r="P163" s="143">
        <f t="shared" si="1"/>
        <v>0</v>
      </c>
      <c r="Q163" s="143">
        <v>0</v>
      </c>
      <c r="R163" s="143">
        <f t="shared" si="2"/>
        <v>0</v>
      </c>
      <c r="S163" s="143">
        <v>0</v>
      </c>
      <c r="T163" s="144">
        <f t="shared" si="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5" t="s">
        <v>153</v>
      </c>
      <c r="AT163" s="145" t="s">
        <v>149</v>
      </c>
      <c r="AU163" s="145" t="s">
        <v>78</v>
      </c>
      <c r="AY163" s="17" t="s">
        <v>147</v>
      </c>
      <c r="BE163" s="146">
        <f t="shared" si="4"/>
        <v>0</v>
      </c>
      <c r="BF163" s="146">
        <f t="shared" si="5"/>
        <v>0</v>
      </c>
      <c r="BG163" s="146">
        <f t="shared" si="6"/>
        <v>0</v>
      </c>
      <c r="BH163" s="146">
        <f t="shared" si="7"/>
        <v>0</v>
      </c>
      <c r="BI163" s="146">
        <f t="shared" si="8"/>
        <v>0</v>
      </c>
      <c r="BJ163" s="17" t="s">
        <v>78</v>
      </c>
      <c r="BK163" s="146">
        <f t="shared" si="9"/>
        <v>0</v>
      </c>
      <c r="BL163" s="17" t="s">
        <v>153</v>
      </c>
      <c r="BM163" s="145" t="s">
        <v>533</v>
      </c>
    </row>
    <row r="164" spans="1:65" s="2" customFormat="1" ht="14.45" customHeight="1">
      <c r="A164" s="26"/>
      <c r="B164" s="134"/>
      <c r="C164" s="135" t="s">
        <v>345</v>
      </c>
      <c r="D164" s="135" t="s">
        <v>149</v>
      </c>
      <c r="E164" s="136" t="s">
        <v>1597</v>
      </c>
      <c r="F164" s="137" t="s">
        <v>1598</v>
      </c>
      <c r="G164" s="138" t="s">
        <v>1596</v>
      </c>
      <c r="H164" s="189">
        <v>23</v>
      </c>
      <c r="I164" s="139">
        <v>0</v>
      </c>
      <c r="J164" s="139">
        <f t="shared" si="0"/>
        <v>0</v>
      </c>
      <c r="K164" s="140"/>
      <c r="L164" s="27"/>
      <c r="M164" s="141" t="s">
        <v>1</v>
      </c>
      <c r="N164" s="142" t="s">
        <v>36</v>
      </c>
      <c r="O164" s="143">
        <v>0</v>
      </c>
      <c r="P164" s="143">
        <f t="shared" si="1"/>
        <v>0</v>
      </c>
      <c r="Q164" s="143">
        <v>0</v>
      </c>
      <c r="R164" s="143">
        <f t="shared" si="2"/>
        <v>0</v>
      </c>
      <c r="S164" s="143">
        <v>0</v>
      </c>
      <c r="T164" s="144">
        <f t="shared" si="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5" t="s">
        <v>153</v>
      </c>
      <c r="AT164" s="145" t="s">
        <v>149</v>
      </c>
      <c r="AU164" s="145" t="s">
        <v>78</v>
      </c>
      <c r="AY164" s="17" t="s">
        <v>147</v>
      </c>
      <c r="BE164" s="146">
        <f t="shared" si="4"/>
        <v>0</v>
      </c>
      <c r="BF164" s="146">
        <f t="shared" si="5"/>
        <v>0</v>
      </c>
      <c r="BG164" s="146">
        <f t="shared" si="6"/>
        <v>0</v>
      </c>
      <c r="BH164" s="146">
        <f t="shared" si="7"/>
        <v>0</v>
      </c>
      <c r="BI164" s="146">
        <f t="shared" si="8"/>
        <v>0</v>
      </c>
      <c r="BJ164" s="17" t="s">
        <v>78</v>
      </c>
      <c r="BK164" s="146">
        <f t="shared" si="9"/>
        <v>0</v>
      </c>
      <c r="BL164" s="17" t="s">
        <v>153</v>
      </c>
      <c r="BM164" s="145" t="s">
        <v>544</v>
      </c>
    </row>
    <row r="165" spans="1:65" s="2" customFormat="1" ht="14.45" customHeight="1">
      <c r="A165" s="26"/>
      <c r="B165" s="134"/>
      <c r="C165" s="135" t="s">
        <v>350</v>
      </c>
      <c r="D165" s="135" t="s">
        <v>149</v>
      </c>
      <c r="E165" s="136" t="s">
        <v>1599</v>
      </c>
      <c r="F165" s="137" t="s">
        <v>1600</v>
      </c>
      <c r="G165" s="138" t="s">
        <v>1596</v>
      </c>
      <c r="H165" s="189">
        <v>14</v>
      </c>
      <c r="I165" s="139">
        <v>0</v>
      </c>
      <c r="J165" s="139">
        <f t="shared" si="0"/>
        <v>0</v>
      </c>
      <c r="K165" s="140"/>
      <c r="L165" s="27"/>
      <c r="M165" s="141" t="s">
        <v>1</v>
      </c>
      <c r="N165" s="142" t="s">
        <v>36</v>
      </c>
      <c r="O165" s="143">
        <v>0</v>
      </c>
      <c r="P165" s="143">
        <f t="shared" si="1"/>
        <v>0</v>
      </c>
      <c r="Q165" s="143">
        <v>0</v>
      </c>
      <c r="R165" s="143">
        <f t="shared" si="2"/>
        <v>0</v>
      </c>
      <c r="S165" s="143">
        <v>0</v>
      </c>
      <c r="T165" s="144">
        <f t="shared" si="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5" t="s">
        <v>153</v>
      </c>
      <c r="AT165" s="145" t="s">
        <v>149</v>
      </c>
      <c r="AU165" s="145" t="s">
        <v>78</v>
      </c>
      <c r="AY165" s="17" t="s">
        <v>147</v>
      </c>
      <c r="BE165" s="146">
        <f t="shared" si="4"/>
        <v>0</v>
      </c>
      <c r="BF165" s="146">
        <f t="shared" si="5"/>
        <v>0</v>
      </c>
      <c r="BG165" s="146">
        <f t="shared" si="6"/>
        <v>0</v>
      </c>
      <c r="BH165" s="146">
        <f t="shared" si="7"/>
        <v>0</v>
      </c>
      <c r="BI165" s="146">
        <f t="shared" si="8"/>
        <v>0</v>
      </c>
      <c r="BJ165" s="17" t="s">
        <v>78</v>
      </c>
      <c r="BK165" s="146">
        <f t="shared" si="9"/>
        <v>0</v>
      </c>
      <c r="BL165" s="17" t="s">
        <v>153</v>
      </c>
      <c r="BM165" s="145" t="s">
        <v>554</v>
      </c>
    </row>
    <row r="166" spans="1:65" s="2" customFormat="1" ht="14.45" customHeight="1">
      <c r="A166" s="26"/>
      <c r="B166" s="134"/>
      <c r="C166" s="135" t="s">
        <v>355</v>
      </c>
      <c r="D166" s="135" t="s">
        <v>149</v>
      </c>
      <c r="E166" s="136" t="s">
        <v>1601</v>
      </c>
      <c r="F166" s="137" t="s">
        <v>1602</v>
      </c>
      <c r="G166" s="138" t="s">
        <v>1603</v>
      </c>
      <c r="H166" s="189">
        <v>2691.445</v>
      </c>
      <c r="I166" s="139">
        <v>0</v>
      </c>
      <c r="J166" s="139">
        <f t="shared" si="0"/>
        <v>0</v>
      </c>
      <c r="K166" s="140"/>
      <c r="L166" s="27"/>
      <c r="M166" s="141" t="s">
        <v>1</v>
      </c>
      <c r="N166" s="142" t="s">
        <v>36</v>
      </c>
      <c r="O166" s="143">
        <v>0</v>
      </c>
      <c r="P166" s="143">
        <f t="shared" si="1"/>
        <v>0</v>
      </c>
      <c r="Q166" s="143">
        <v>0</v>
      </c>
      <c r="R166" s="143">
        <f t="shared" si="2"/>
        <v>0</v>
      </c>
      <c r="S166" s="143">
        <v>0</v>
      </c>
      <c r="T166" s="144">
        <f t="shared" si="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5" t="s">
        <v>153</v>
      </c>
      <c r="AT166" s="145" t="s">
        <v>149</v>
      </c>
      <c r="AU166" s="145" t="s">
        <v>78</v>
      </c>
      <c r="AY166" s="17" t="s">
        <v>147</v>
      </c>
      <c r="BE166" s="146">
        <f t="shared" si="4"/>
        <v>0</v>
      </c>
      <c r="BF166" s="146">
        <f t="shared" si="5"/>
        <v>0</v>
      </c>
      <c r="BG166" s="146">
        <f t="shared" si="6"/>
        <v>0</v>
      </c>
      <c r="BH166" s="146">
        <f t="shared" si="7"/>
        <v>0</v>
      </c>
      <c r="BI166" s="146">
        <f t="shared" si="8"/>
        <v>0</v>
      </c>
      <c r="BJ166" s="17" t="s">
        <v>78</v>
      </c>
      <c r="BK166" s="146">
        <f t="shared" si="9"/>
        <v>0</v>
      </c>
      <c r="BL166" s="17" t="s">
        <v>153</v>
      </c>
      <c r="BM166" s="145" t="s">
        <v>1604</v>
      </c>
    </row>
    <row r="167" spans="2:63" s="12" customFormat="1" ht="25.9" customHeight="1">
      <c r="B167" s="122"/>
      <c r="D167" s="123" t="s">
        <v>70</v>
      </c>
      <c r="E167" s="124" t="s">
        <v>1605</v>
      </c>
      <c r="F167" s="124" t="s">
        <v>1606</v>
      </c>
      <c r="H167" s="191"/>
      <c r="J167" s="125">
        <f>BK167</f>
        <v>0</v>
      </c>
      <c r="L167" s="122"/>
      <c r="M167" s="126"/>
      <c r="N167" s="127"/>
      <c r="O167" s="127"/>
      <c r="P167" s="128">
        <f>SUM(P168:P171)</f>
        <v>0</v>
      </c>
      <c r="Q167" s="127"/>
      <c r="R167" s="128">
        <f>SUM(R168:R171)</f>
        <v>0</v>
      </c>
      <c r="S167" s="127"/>
      <c r="T167" s="129">
        <f>SUM(T168:T171)</f>
        <v>0</v>
      </c>
      <c r="AR167" s="123" t="s">
        <v>78</v>
      </c>
      <c r="AT167" s="130" t="s">
        <v>70</v>
      </c>
      <c r="AU167" s="130" t="s">
        <v>71</v>
      </c>
      <c r="AY167" s="123" t="s">
        <v>147</v>
      </c>
      <c r="BK167" s="131">
        <f>SUM(BK168:BK171)</f>
        <v>0</v>
      </c>
    </row>
    <row r="168" spans="1:65" s="2" customFormat="1" ht="14.45" customHeight="1">
      <c r="A168" s="26"/>
      <c r="B168" s="134"/>
      <c r="C168" s="154" t="s">
        <v>360</v>
      </c>
      <c r="D168" s="154" t="s">
        <v>191</v>
      </c>
      <c r="E168" s="155" t="s">
        <v>1607</v>
      </c>
      <c r="F168" s="156" t="s">
        <v>1608</v>
      </c>
      <c r="G168" s="157" t="s">
        <v>269</v>
      </c>
      <c r="H168" s="192">
        <v>0</v>
      </c>
      <c r="I168" s="158">
        <v>0</v>
      </c>
      <c r="J168" s="158">
        <f>ROUND(I168*H168,2)</f>
        <v>0</v>
      </c>
      <c r="K168" s="159"/>
      <c r="L168" s="160"/>
      <c r="M168" s="161" t="s">
        <v>1</v>
      </c>
      <c r="N168" s="162" t="s">
        <v>36</v>
      </c>
      <c r="O168" s="143">
        <v>0</v>
      </c>
      <c r="P168" s="143">
        <f>O168*H168</f>
        <v>0</v>
      </c>
      <c r="Q168" s="143">
        <v>0</v>
      </c>
      <c r="R168" s="143">
        <f>Q168*H168</f>
        <v>0</v>
      </c>
      <c r="S168" s="143">
        <v>0</v>
      </c>
      <c r="T168" s="144">
        <f>S168*H168</f>
        <v>0</v>
      </c>
      <c r="U168" s="26"/>
      <c r="V168" s="188"/>
      <c r="W168" s="26"/>
      <c r="X168" s="26"/>
      <c r="Y168" s="26"/>
      <c r="Z168" s="26"/>
      <c r="AA168" s="26"/>
      <c r="AB168" s="26"/>
      <c r="AC168" s="26"/>
      <c r="AD168" s="26"/>
      <c r="AE168" s="26"/>
      <c r="AR168" s="145" t="s">
        <v>186</v>
      </c>
      <c r="AT168" s="145" t="s">
        <v>191</v>
      </c>
      <c r="AU168" s="145" t="s">
        <v>78</v>
      </c>
      <c r="AY168" s="17" t="s">
        <v>147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7" t="s">
        <v>78</v>
      </c>
      <c r="BK168" s="146">
        <f>ROUND(I168*H168,2)</f>
        <v>0</v>
      </c>
      <c r="BL168" s="17" t="s">
        <v>153</v>
      </c>
      <c r="BM168" s="145" t="s">
        <v>565</v>
      </c>
    </row>
    <row r="169" spans="1:65" s="2" customFormat="1" ht="14.45" customHeight="1">
      <c r="A169" s="26"/>
      <c r="B169" s="134"/>
      <c r="C169" s="135" t="s">
        <v>365</v>
      </c>
      <c r="D169" s="135" t="s">
        <v>149</v>
      </c>
      <c r="E169" s="136" t="s">
        <v>1609</v>
      </c>
      <c r="F169" s="137" t="s">
        <v>1610</v>
      </c>
      <c r="G169" s="138" t="s">
        <v>269</v>
      </c>
      <c r="H169" s="189">
        <v>0</v>
      </c>
      <c r="I169" s="139">
        <v>0</v>
      </c>
      <c r="J169" s="139">
        <f>ROUND(I169*H169,2)</f>
        <v>0</v>
      </c>
      <c r="K169" s="140"/>
      <c r="L169" s="27"/>
      <c r="M169" s="141" t="s">
        <v>1</v>
      </c>
      <c r="N169" s="142" t="s">
        <v>36</v>
      </c>
      <c r="O169" s="143">
        <v>0</v>
      </c>
      <c r="P169" s="143">
        <f>O169*H169</f>
        <v>0</v>
      </c>
      <c r="Q169" s="143">
        <v>0</v>
      </c>
      <c r="R169" s="143">
        <f>Q169*H169</f>
        <v>0</v>
      </c>
      <c r="S169" s="143">
        <v>0</v>
      </c>
      <c r="T169" s="144">
        <f>S169*H169</f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45" t="s">
        <v>153</v>
      </c>
      <c r="AT169" s="145" t="s">
        <v>149</v>
      </c>
      <c r="AU169" s="145" t="s">
        <v>78</v>
      </c>
      <c r="AY169" s="17" t="s">
        <v>147</v>
      </c>
      <c r="BE169" s="146">
        <f>IF(N169="základní",J169,0)</f>
        <v>0</v>
      </c>
      <c r="BF169" s="146">
        <f>IF(N169="snížená",J169,0)</f>
        <v>0</v>
      </c>
      <c r="BG169" s="146">
        <f>IF(N169="zákl. přenesená",J169,0)</f>
        <v>0</v>
      </c>
      <c r="BH169" s="146">
        <f>IF(N169="sníž. přenesená",J169,0)</f>
        <v>0</v>
      </c>
      <c r="BI169" s="146">
        <f>IF(N169="nulová",J169,0)</f>
        <v>0</v>
      </c>
      <c r="BJ169" s="17" t="s">
        <v>78</v>
      </c>
      <c r="BK169" s="146">
        <f>ROUND(I169*H169,2)</f>
        <v>0</v>
      </c>
      <c r="BL169" s="17" t="s">
        <v>153</v>
      </c>
      <c r="BM169" s="145" t="s">
        <v>574</v>
      </c>
    </row>
    <row r="170" spans="1:65" s="2" customFormat="1" ht="14.45" customHeight="1">
      <c r="A170" s="26"/>
      <c r="B170" s="134"/>
      <c r="C170" s="135" t="s">
        <v>370</v>
      </c>
      <c r="D170" s="135" t="s">
        <v>149</v>
      </c>
      <c r="E170" s="136" t="s">
        <v>1611</v>
      </c>
      <c r="F170" s="137" t="s">
        <v>1612</v>
      </c>
      <c r="G170" s="138" t="s">
        <v>379</v>
      </c>
      <c r="H170" s="189">
        <v>0</v>
      </c>
      <c r="I170" s="139">
        <v>0</v>
      </c>
      <c r="J170" s="139">
        <f>ROUND(I170*H170,2)</f>
        <v>0</v>
      </c>
      <c r="K170" s="140"/>
      <c r="L170" s="27"/>
      <c r="M170" s="141" t="s">
        <v>1</v>
      </c>
      <c r="N170" s="142" t="s">
        <v>36</v>
      </c>
      <c r="O170" s="143">
        <v>0</v>
      </c>
      <c r="P170" s="143">
        <f>O170*H170</f>
        <v>0</v>
      </c>
      <c r="Q170" s="143">
        <v>0</v>
      </c>
      <c r="R170" s="143">
        <f>Q170*H170</f>
        <v>0</v>
      </c>
      <c r="S170" s="143">
        <v>0</v>
      </c>
      <c r="T170" s="144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5" t="s">
        <v>153</v>
      </c>
      <c r="AT170" s="145" t="s">
        <v>149</v>
      </c>
      <c r="AU170" s="145" t="s">
        <v>78</v>
      </c>
      <c r="AY170" s="17" t="s">
        <v>147</v>
      </c>
      <c r="BE170" s="146">
        <f>IF(N170="základní",J170,0)</f>
        <v>0</v>
      </c>
      <c r="BF170" s="146">
        <f>IF(N170="snížená",J170,0)</f>
        <v>0</v>
      </c>
      <c r="BG170" s="146">
        <f>IF(N170="zákl. přenesená",J170,0)</f>
        <v>0</v>
      </c>
      <c r="BH170" s="146">
        <f>IF(N170="sníž. přenesená",J170,0)</f>
        <v>0</v>
      </c>
      <c r="BI170" s="146">
        <f>IF(N170="nulová",J170,0)</f>
        <v>0</v>
      </c>
      <c r="BJ170" s="17" t="s">
        <v>78</v>
      </c>
      <c r="BK170" s="146">
        <f>ROUND(I170*H170,2)</f>
        <v>0</v>
      </c>
      <c r="BL170" s="17" t="s">
        <v>153</v>
      </c>
      <c r="BM170" s="145" t="s">
        <v>584</v>
      </c>
    </row>
    <row r="171" spans="1:65" s="2" customFormat="1" ht="14.45" customHeight="1">
      <c r="A171" s="26"/>
      <c r="B171" s="134"/>
      <c r="C171" s="154" t="s">
        <v>376</v>
      </c>
      <c r="D171" s="154" t="s">
        <v>191</v>
      </c>
      <c r="E171" s="155" t="s">
        <v>1613</v>
      </c>
      <c r="F171" s="156" t="s">
        <v>1614</v>
      </c>
      <c r="G171" s="157" t="s">
        <v>379</v>
      </c>
      <c r="H171" s="192">
        <v>0</v>
      </c>
      <c r="I171" s="158">
        <v>0</v>
      </c>
      <c r="J171" s="158">
        <f>ROUND(I171*H171,2)</f>
        <v>0</v>
      </c>
      <c r="K171" s="159"/>
      <c r="L171" s="160"/>
      <c r="M171" s="185" t="s">
        <v>1</v>
      </c>
      <c r="N171" s="186" t="s">
        <v>36</v>
      </c>
      <c r="O171" s="180">
        <v>0</v>
      </c>
      <c r="P171" s="180">
        <f>O171*H171</f>
        <v>0</v>
      </c>
      <c r="Q171" s="180">
        <v>0</v>
      </c>
      <c r="R171" s="180">
        <f>Q171*H171</f>
        <v>0</v>
      </c>
      <c r="S171" s="180">
        <v>0</v>
      </c>
      <c r="T171" s="181">
        <f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5" t="s">
        <v>186</v>
      </c>
      <c r="AT171" s="145" t="s">
        <v>191</v>
      </c>
      <c r="AU171" s="145" t="s">
        <v>78</v>
      </c>
      <c r="AY171" s="17" t="s">
        <v>147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17" t="s">
        <v>78</v>
      </c>
      <c r="BK171" s="146">
        <f>ROUND(I171*H171,2)</f>
        <v>0</v>
      </c>
      <c r="BL171" s="17" t="s">
        <v>153</v>
      </c>
      <c r="BM171" s="145" t="s">
        <v>591</v>
      </c>
    </row>
    <row r="172" spans="1:31" s="2" customFormat="1" ht="6.95" customHeight="1">
      <c r="A172" s="26"/>
      <c r="B172" s="37"/>
      <c r="C172" s="38"/>
      <c r="D172" s="38"/>
      <c r="E172" s="38"/>
      <c r="F172" s="38"/>
      <c r="G172" s="38"/>
      <c r="H172" s="38"/>
      <c r="I172" s="38"/>
      <c r="J172" s="38"/>
      <c r="K172" s="38"/>
      <c r="L172" s="27"/>
      <c r="M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</row>
  </sheetData>
  <sheetProtection algorithmName="SHA-512" hashValue="PdiFWjKyhKnSKofanj1IWqVr3AHoNcOeRa7CX38SLseilXjWIZjXdwl70VV/40TmJjhX4FzEelE0BhI8sBGLOA==" saltValue="pWJfiItI0npElpeHHX8rmQ==" spinCount="100000" sheet="1" objects="1" scenarios="1"/>
  <autoFilter ref="C121:K171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41"/>
  <sheetViews>
    <sheetView showGridLines="0" workbookViewId="0" topLeftCell="A106">
      <selection activeCell="H132" sqref="H13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3"/>
    </row>
    <row r="2" spans="12:46" s="1" customFormat="1" ht="36.95" customHeight="1">
      <c r="L2" s="262" t="s">
        <v>5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AT2" s="17" t="s">
        <v>98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</row>
    <row r="4" spans="2:46" s="1" customFormat="1" ht="24.95" customHeight="1">
      <c r="B4" s="20"/>
      <c r="D4" s="21" t="s">
        <v>102</v>
      </c>
      <c r="L4" s="20"/>
      <c r="M4" s="84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4" t="s">
        <v>14</v>
      </c>
      <c r="L6" s="20"/>
    </row>
    <row r="7" spans="2:12" s="1" customFormat="1" ht="16.5" customHeight="1">
      <c r="B7" s="20"/>
      <c r="E7" s="270" t="str">
        <f>'Rekapitulace zakázky'!K6</f>
        <v>F.2 Stavební úpravy objektů č. p. 3318 a 3319 (PS 45) - bez specifických úprav pro provozovnu</v>
      </c>
      <c r="F7" s="271"/>
      <c r="G7" s="271"/>
      <c r="H7" s="271"/>
      <c r="L7" s="20"/>
    </row>
    <row r="8" spans="1:31" s="2" customFormat="1" ht="12" customHeight="1">
      <c r="A8" s="26"/>
      <c r="B8" s="27"/>
      <c r="C8" s="26"/>
      <c r="D8" s="24" t="s">
        <v>103</v>
      </c>
      <c r="E8" s="26"/>
      <c r="F8" s="26"/>
      <c r="G8" s="26"/>
      <c r="H8" s="26"/>
      <c r="I8" s="26"/>
      <c r="J8" s="26"/>
      <c r="K8" s="26"/>
      <c r="L8" s="32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26"/>
      <c r="B9" s="27"/>
      <c r="C9" s="26"/>
      <c r="D9" s="26"/>
      <c r="E9" s="268" t="s">
        <v>1615</v>
      </c>
      <c r="F9" s="269"/>
      <c r="G9" s="269"/>
      <c r="H9" s="269"/>
      <c r="I9" s="26"/>
      <c r="J9" s="26"/>
      <c r="K9" s="26"/>
      <c r="L9" s="32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2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4" t="s">
        <v>15</v>
      </c>
      <c r="E11" s="26"/>
      <c r="F11" s="23" t="s">
        <v>1</v>
      </c>
      <c r="G11" s="26"/>
      <c r="H11" s="26"/>
      <c r="I11" s="24" t="s">
        <v>16</v>
      </c>
      <c r="J11" s="23" t="s">
        <v>1</v>
      </c>
      <c r="K11" s="26"/>
      <c r="L11" s="32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4" t="s">
        <v>17</v>
      </c>
      <c r="E12" s="26"/>
      <c r="F12" s="23" t="s">
        <v>18</v>
      </c>
      <c r="G12" s="26"/>
      <c r="H12" s="26"/>
      <c r="I12" s="24" t="s">
        <v>19</v>
      </c>
      <c r="J12" s="43">
        <f>'Rekapitulace zakázky'!AN8</f>
        <v>44260</v>
      </c>
      <c r="K12" s="26"/>
      <c r="L12" s="32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2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4" t="s">
        <v>20</v>
      </c>
      <c r="E14" s="26"/>
      <c r="F14" s="26"/>
      <c r="G14" s="26"/>
      <c r="H14" s="26"/>
      <c r="I14" s="24" t="s">
        <v>21</v>
      </c>
      <c r="J14" s="23" t="s">
        <v>1</v>
      </c>
      <c r="K14" s="26"/>
      <c r="L14" s="32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3" t="s">
        <v>22</v>
      </c>
      <c r="F15" s="26"/>
      <c r="G15" s="26"/>
      <c r="H15" s="26"/>
      <c r="I15" s="24" t="s">
        <v>23</v>
      </c>
      <c r="J15" s="23" t="s">
        <v>1</v>
      </c>
      <c r="K15" s="26"/>
      <c r="L15" s="32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2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4" t="s">
        <v>24</v>
      </c>
      <c r="E17" s="26"/>
      <c r="F17" s="26"/>
      <c r="G17" s="26"/>
      <c r="H17" s="26"/>
      <c r="I17" s="24" t="s">
        <v>21</v>
      </c>
      <c r="J17" s="23" t="str">
        <f>'Rekapitulace zakázky'!AN13</f>
        <v/>
      </c>
      <c r="K17" s="26"/>
      <c r="L17" s="32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72" t="str">
        <f>'Rekapitulace zakázky'!E14</f>
        <v xml:space="preserve"> </v>
      </c>
      <c r="F18" s="272"/>
      <c r="G18" s="272"/>
      <c r="H18" s="272"/>
      <c r="I18" s="24" t="s">
        <v>23</v>
      </c>
      <c r="J18" s="23" t="str">
        <f>'Rekapitulace zakázky'!AN14</f>
        <v/>
      </c>
      <c r="K18" s="26"/>
      <c r="L18" s="32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2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4" t="s">
        <v>26</v>
      </c>
      <c r="E20" s="26"/>
      <c r="F20" s="26"/>
      <c r="G20" s="26"/>
      <c r="H20" s="26"/>
      <c r="I20" s="24" t="s">
        <v>21</v>
      </c>
      <c r="J20" s="23" t="s">
        <v>1</v>
      </c>
      <c r="K20" s="26"/>
      <c r="L20" s="32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3" t="s">
        <v>27</v>
      </c>
      <c r="F21" s="26"/>
      <c r="G21" s="26"/>
      <c r="H21" s="26"/>
      <c r="I21" s="24" t="s">
        <v>23</v>
      </c>
      <c r="J21" s="23" t="s">
        <v>1</v>
      </c>
      <c r="K21" s="26"/>
      <c r="L21" s="32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2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4" t="s">
        <v>29</v>
      </c>
      <c r="E23" s="26"/>
      <c r="F23" s="26"/>
      <c r="G23" s="26"/>
      <c r="H23" s="26"/>
      <c r="I23" s="24" t="s">
        <v>21</v>
      </c>
      <c r="J23" s="23" t="str">
        <f>IF('Rekapitulace zakázky'!AN19="","",'Rekapitulace zakázky'!AN19)</f>
        <v/>
      </c>
      <c r="K23" s="26"/>
      <c r="L23" s="32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3" t="str">
        <f>IF('Rekapitulace zakázky'!E20="","",'Rekapitulace zakázky'!E20)</f>
        <v xml:space="preserve"> </v>
      </c>
      <c r="F24" s="26"/>
      <c r="G24" s="26"/>
      <c r="H24" s="26"/>
      <c r="I24" s="24" t="s">
        <v>23</v>
      </c>
      <c r="J24" s="23" t="str">
        <f>IF('Rekapitulace zakázky'!AN20="","",'Rekapitulace zakázky'!AN20)</f>
        <v/>
      </c>
      <c r="K24" s="26"/>
      <c r="L24" s="32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2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4" t="s">
        <v>30</v>
      </c>
      <c r="E26" s="26"/>
      <c r="F26" s="26"/>
      <c r="G26" s="26"/>
      <c r="H26" s="26"/>
      <c r="I26" s="26"/>
      <c r="J26" s="26"/>
      <c r="K26" s="26"/>
      <c r="L26" s="32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5"/>
      <c r="B27" s="86"/>
      <c r="C27" s="85"/>
      <c r="D27" s="85"/>
      <c r="E27" s="273" t="s">
        <v>1</v>
      </c>
      <c r="F27" s="273"/>
      <c r="G27" s="273"/>
      <c r="H27" s="273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2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54"/>
      <c r="E29" s="54"/>
      <c r="F29" s="54"/>
      <c r="G29" s="54"/>
      <c r="H29" s="54"/>
      <c r="I29" s="54"/>
      <c r="J29" s="54"/>
      <c r="K29" s="54"/>
      <c r="L29" s="32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88" t="s">
        <v>31</v>
      </c>
      <c r="E30" s="26"/>
      <c r="F30" s="26"/>
      <c r="G30" s="26"/>
      <c r="H30" s="26"/>
      <c r="I30" s="26"/>
      <c r="J30" s="58">
        <f>ROUND(J129,2)</f>
        <v>0</v>
      </c>
      <c r="K30" s="26"/>
      <c r="L30" s="32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54"/>
      <c r="E31" s="54"/>
      <c r="F31" s="54"/>
      <c r="G31" s="54"/>
      <c r="H31" s="54"/>
      <c r="I31" s="54"/>
      <c r="J31" s="54"/>
      <c r="K31" s="54"/>
      <c r="L31" s="32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29" t="s">
        <v>33</v>
      </c>
      <c r="G32" s="26"/>
      <c r="H32" s="26"/>
      <c r="I32" s="29" t="s">
        <v>32</v>
      </c>
      <c r="J32" s="29" t="s">
        <v>34</v>
      </c>
      <c r="K32" s="26"/>
      <c r="L32" s="32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89" t="s">
        <v>35</v>
      </c>
      <c r="E33" s="24" t="s">
        <v>36</v>
      </c>
      <c r="F33" s="90">
        <f>ROUND((SUM(BE129:BE240)),2)</f>
        <v>0</v>
      </c>
      <c r="G33" s="26"/>
      <c r="H33" s="26"/>
      <c r="I33" s="91">
        <v>0.21</v>
      </c>
      <c r="J33" s="90">
        <f>ROUND(((SUM(BE129:BE240))*I33),2)</f>
        <v>0</v>
      </c>
      <c r="K33" s="26"/>
      <c r="L33" s="32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4" t="s">
        <v>37</v>
      </c>
      <c r="F34" s="90">
        <f>ROUND((SUM(BF129:BF240)),2)</f>
        <v>0</v>
      </c>
      <c r="G34" s="26"/>
      <c r="H34" s="26"/>
      <c r="I34" s="91">
        <v>0.15</v>
      </c>
      <c r="J34" s="90">
        <f>ROUND(((SUM(BF129:BF240))*I34),2)</f>
        <v>0</v>
      </c>
      <c r="K34" s="26"/>
      <c r="L34" s="32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4" t="s">
        <v>38</v>
      </c>
      <c r="F35" s="90">
        <f>ROUND((SUM(BG129:BG240)),2)</f>
        <v>0</v>
      </c>
      <c r="G35" s="26"/>
      <c r="H35" s="26"/>
      <c r="I35" s="91">
        <v>0.21</v>
      </c>
      <c r="J35" s="90">
        <f>0</f>
        <v>0</v>
      </c>
      <c r="K35" s="26"/>
      <c r="L35" s="32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4" t="s">
        <v>39</v>
      </c>
      <c r="F36" s="90">
        <f>ROUND((SUM(BH129:BH240)),2)</f>
        <v>0</v>
      </c>
      <c r="G36" s="26"/>
      <c r="H36" s="26"/>
      <c r="I36" s="91">
        <v>0.15</v>
      </c>
      <c r="J36" s="90">
        <f>0</f>
        <v>0</v>
      </c>
      <c r="K36" s="26"/>
      <c r="L36" s="32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4" t="s">
        <v>40</v>
      </c>
      <c r="F37" s="90">
        <f>ROUND((SUM(BI129:BI240)),2)</f>
        <v>0</v>
      </c>
      <c r="G37" s="26"/>
      <c r="H37" s="26"/>
      <c r="I37" s="91">
        <v>0</v>
      </c>
      <c r="J37" s="90">
        <f>0</f>
        <v>0</v>
      </c>
      <c r="K37" s="26"/>
      <c r="L37" s="32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2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2"/>
      <c r="D39" s="93" t="s">
        <v>41</v>
      </c>
      <c r="E39" s="48"/>
      <c r="F39" s="48"/>
      <c r="G39" s="94" t="s">
        <v>42</v>
      </c>
      <c r="H39" s="95" t="s">
        <v>43</v>
      </c>
      <c r="I39" s="48"/>
      <c r="J39" s="96">
        <f>SUM(J30:J37)</f>
        <v>0</v>
      </c>
      <c r="K39" s="97"/>
      <c r="L39" s="32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2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2"/>
      <c r="D50" s="33" t="s">
        <v>44</v>
      </c>
      <c r="E50" s="34"/>
      <c r="F50" s="34"/>
      <c r="G50" s="33" t="s">
        <v>45</v>
      </c>
      <c r="H50" s="34"/>
      <c r="I50" s="34"/>
      <c r="J50" s="34"/>
      <c r="K50" s="34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6"/>
      <c r="B61" s="27"/>
      <c r="C61" s="26"/>
      <c r="D61" s="35" t="s">
        <v>46</v>
      </c>
      <c r="E61" s="28"/>
      <c r="F61" s="98" t="s">
        <v>47</v>
      </c>
      <c r="G61" s="35" t="s">
        <v>46</v>
      </c>
      <c r="H61" s="28"/>
      <c r="I61" s="28"/>
      <c r="J61" s="99" t="s">
        <v>47</v>
      </c>
      <c r="K61" s="28"/>
      <c r="L61" s="32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6"/>
      <c r="B65" s="27"/>
      <c r="C65" s="26"/>
      <c r="D65" s="33" t="s">
        <v>48</v>
      </c>
      <c r="E65" s="36"/>
      <c r="F65" s="36"/>
      <c r="G65" s="33" t="s">
        <v>49</v>
      </c>
      <c r="H65" s="36"/>
      <c r="I65" s="36"/>
      <c r="J65" s="36"/>
      <c r="K65" s="36"/>
      <c r="L65" s="32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6"/>
      <c r="B76" s="27"/>
      <c r="C76" s="26"/>
      <c r="D76" s="35" t="s">
        <v>46</v>
      </c>
      <c r="E76" s="28"/>
      <c r="F76" s="98" t="s">
        <v>47</v>
      </c>
      <c r="G76" s="35" t="s">
        <v>46</v>
      </c>
      <c r="H76" s="28"/>
      <c r="I76" s="28"/>
      <c r="J76" s="99" t="s">
        <v>47</v>
      </c>
      <c r="K76" s="28"/>
      <c r="L76" s="32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2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32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21" t="s">
        <v>105</v>
      </c>
      <c r="D82" s="26"/>
      <c r="E82" s="26"/>
      <c r="F82" s="26"/>
      <c r="G82" s="26"/>
      <c r="H82" s="26"/>
      <c r="I82" s="26"/>
      <c r="J82" s="26"/>
      <c r="K82" s="26"/>
      <c r="L82" s="32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2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4" t="s">
        <v>14</v>
      </c>
      <c r="D84" s="26"/>
      <c r="E84" s="26"/>
      <c r="F84" s="26"/>
      <c r="G84" s="26"/>
      <c r="H84" s="26"/>
      <c r="I84" s="26"/>
      <c r="J84" s="26"/>
      <c r="K84" s="26"/>
      <c r="L84" s="32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70" t="str">
        <f>E7</f>
        <v>F.2 Stavební úpravy objektů č. p. 3318 a 3319 (PS 45) - bez specifických úprav pro provozovnu</v>
      </c>
      <c r="F85" s="271"/>
      <c r="G85" s="271"/>
      <c r="H85" s="271"/>
      <c r="I85" s="26"/>
      <c r="J85" s="26"/>
      <c r="K85" s="26"/>
      <c r="L85" s="32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4" t="s">
        <v>103</v>
      </c>
      <c r="D86" s="26"/>
      <c r="E86" s="26"/>
      <c r="F86" s="26"/>
      <c r="G86" s="26"/>
      <c r="H86" s="26"/>
      <c r="I86" s="26"/>
      <c r="J86" s="26"/>
      <c r="K86" s="26"/>
      <c r="L86" s="32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26"/>
      <c r="B87" s="27"/>
      <c r="C87" s="26"/>
      <c r="D87" s="26"/>
      <c r="E87" s="268" t="str">
        <f>E9</f>
        <v>Část 2 - Předávací stanice (č. p. 3319)</v>
      </c>
      <c r="F87" s="269"/>
      <c r="G87" s="269"/>
      <c r="H87" s="269"/>
      <c r="I87" s="26"/>
      <c r="J87" s="26"/>
      <c r="K87" s="26"/>
      <c r="L87" s="32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2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4" t="s">
        <v>17</v>
      </c>
      <c r="D89" s="26"/>
      <c r="E89" s="26"/>
      <c r="F89" s="23" t="str">
        <f>F12</f>
        <v>ul. Mánesova, Frýdek-Místek</v>
      </c>
      <c r="G89" s="26"/>
      <c r="H89" s="26"/>
      <c r="I89" s="24" t="s">
        <v>19</v>
      </c>
      <c r="J89" s="43">
        <f>IF(J12="","",J12)</f>
        <v>44260</v>
      </c>
      <c r="K89" s="26"/>
      <c r="L89" s="32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2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25.7" customHeight="1">
      <c r="A91" s="26"/>
      <c r="B91" s="27"/>
      <c r="C91" s="24" t="s">
        <v>20</v>
      </c>
      <c r="D91" s="26"/>
      <c r="E91" s="26"/>
      <c r="F91" s="23" t="str">
        <f>E15</f>
        <v>Distep, a.s.</v>
      </c>
      <c r="G91" s="26"/>
      <c r="H91" s="26"/>
      <c r="I91" s="24" t="s">
        <v>26</v>
      </c>
      <c r="J91" s="25" t="str">
        <f>E21</f>
        <v>Ing. Miroslav Havlásek</v>
      </c>
      <c r="K91" s="26"/>
      <c r="L91" s="32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4" t="s">
        <v>24</v>
      </c>
      <c r="D92" s="26"/>
      <c r="E92" s="26"/>
      <c r="F92" s="23" t="str">
        <f>IF(E18="","",E18)</f>
        <v xml:space="preserve"> </v>
      </c>
      <c r="G92" s="26"/>
      <c r="H92" s="26"/>
      <c r="I92" s="24" t="s">
        <v>29</v>
      </c>
      <c r="J92" s="25" t="str">
        <f>E24</f>
        <v xml:space="preserve"> </v>
      </c>
      <c r="K92" s="26"/>
      <c r="L92" s="32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2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0" t="s">
        <v>106</v>
      </c>
      <c r="D94" s="92"/>
      <c r="E94" s="92"/>
      <c r="F94" s="92"/>
      <c r="G94" s="92"/>
      <c r="H94" s="92"/>
      <c r="I94" s="92"/>
      <c r="J94" s="101" t="s">
        <v>107</v>
      </c>
      <c r="K94" s="92"/>
      <c r="L94" s="32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2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2" t="s">
        <v>108</v>
      </c>
      <c r="D96" s="26"/>
      <c r="E96" s="26"/>
      <c r="F96" s="26"/>
      <c r="G96" s="26"/>
      <c r="H96" s="26"/>
      <c r="I96" s="26"/>
      <c r="J96" s="58">
        <f>J129</f>
        <v>0</v>
      </c>
      <c r="K96" s="26"/>
      <c r="L96" s="32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7" t="s">
        <v>109</v>
      </c>
    </row>
    <row r="97" spans="2:12" s="9" customFormat="1" ht="24.95" customHeight="1">
      <c r="B97" s="103"/>
      <c r="D97" s="104" t="s">
        <v>110</v>
      </c>
      <c r="E97" s="105"/>
      <c r="F97" s="105"/>
      <c r="G97" s="105"/>
      <c r="H97" s="105"/>
      <c r="I97" s="105"/>
      <c r="J97" s="106">
        <f>J130</f>
        <v>0</v>
      </c>
      <c r="L97" s="103"/>
    </row>
    <row r="98" spans="2:12" s="10" customFormat="1" ht="19.9" customHeight="1">
      <c r="B98" s="107"/>
      <c r="D98" s="108" t="s">
        <v>111</v>
      </c>
      <c r="E98" s="109"/>
      <c r="F98" s="109"/>
      <c r="G98" s="109"/>
      <c r="H98" s="109"/>
      <c r="I98" s="109"/>
      <c r="J98" s="110">
        <f>J131</f>
        <v>0</v>
      </c>
      <c r="L98" s="107"/>
    </row>
    <row r="99" spans="2:12" s="10" customFormat="1" ht="19.9" customHeight="1">
      <c r="B99" s="107"/>
      <c r="D99" s="108" t="s">
        <v>112</v>
      </c>
      <c r="E99" s="109"/>
      <c r="F99" s="109"/>
      <c r="G99" s="109"/>
      <c r="H99" s="109"/>
      <c r="I99" s="109"/>
      <c r="J99" s="110">
        <f>J142</f>
        <v>0</v>
      </c>
      <c r="L99" s="107"/>
    </row>
    <row r="100" spans="2:12" s="10" customFormat="1" ht="19.9" customHeight="1">
      <c r="B100" s="107"/>
      <c r="D100" s="108" t="s">
        <v>113</v>
      </c>
      <c r="E100" s="109"/>
      <c r="F100" s="109"/>
      <c r="G100" s="109"/>
      <c r="H100" s="109"/>
      <c r="I100" s="109"/>
      <c r="J100" s="110">
        <f>J145</f>
        <v>0</v>
      </c>
      <c r="L100" s="107"/>
    </row>
    <row r="101" spans="2:12" s="10" customFormat="1" ht="19.9" customHeight="1">
      <c r="B101" s="107"/>
      <c r="D101" s="108" t="s">
        <v>114</v>
      </c>
      <c r="E101" s="109"/>
      <c r="F101" s="109"/>
      <c r="G101" s="109"/>
      <c r="H101" s="109"/>
      <c r="I101" s="109"/>
      <c r="J101" s="110">
        <f>J166</f>
        <v>0</v>
      </c>
      <c r="L101" s="107"/>
    </row>
    <row r="102" spans="2:12" s="10" customFormat="1" ht="19.9" customHeight="1">
      <c r="B102" s="107"/>
      <c r="D102" s="108" t="s">
        <v>115</v>
      </c>
      <c r="E102" s="109"/>
      <c r="F102" s="109"/>
      <c r="G102" s="109"/>
      <c r="H102" s="109"/>
      <c r="I102" s="109"/>
      <c r="J102" s="110">
        <f>J194</f>
        <v>0</v>
      </c>
      <c r="L102" s="107"/>
    </row>
    <row r="103" spans="2:12" s="10" customFormat="1" ht="19.9" customHeight="1">
      <c r="B103" s="107"/>
      <c r="D103" s="108" t="s">
        <v>116</v>
      </c>
      <c r="E103" s="109"/>
      <c r="F103" s="109"/>
      <c r="G103" s="109"/>
      <c r="H103" s="109"/>
      <c r="I103" s="109"/>
      <c r="J103" s="110">
        <f>J200</f>
        <v>0</v>
      </c>
      <c r="L103" s="107"/>
    </row>
    <row r="104" spans="2:12" s="9" customFormat="1" ht="24.95" customHeight="1">
      <c r="B104" s="103"/>
      <c r="D104" s="104" t="s">
        <v>117</v>
      </c>
      <c r="E104" s="105"/>
      <c r="F104" s="105"/>
      <c r="G104" s="105"/>
      <c r="H104" s="105"/>
      <c r="I104" s="105"/>
      <c r="J104" s="106">
        <f>J202</f>
        <v>0</v>
      </c>
      <c r="L104" s="103"/>
    </row>
    <row r="105" spans="2:12" s="10" customFormat="1" ht="19.9" customHeight="1">
      <c r="B105" s="107"/>
      <c r="D105" s="108" t="s">
        <v>119</v>
      </c>
      <c r="E105" s="109"/>
      <c r="F105" s="109"/>
      <c r="G105" s="109"/>
      <c r="H105" s="109"/>
      <c r="I105" s="109"/>
      <c r="J105" s="110">
        <f>J203</f>
        <v>0</v>
      </c>
      <c r="L105" s="107"/>
    </row>
    <row r="106" spans="2:12" s="10" customFormat="1" ht="19.9" customHeight="1">
      <c r="B106" s="107"/>
      <c r="D106" s="108" t="s">
        <v>123</v>
      </c>
      <c r="E106" s="109"/>
      <c r="F106" s="109"/>
      <c r="G106" s="109"/>
      <c r="H106" s="109"/>
      <c r="I106" s="109"/>
      <c r="J106" s="110">
        <f>J212</f>
        <v>0</v>
      </c>
      <c r="L106" s="107"/>
    </row>
    <row r="107" spans="2:12" s="10" customFormat="1" ht="19.9" customHeight="1">
      <c r="B107" s="107"/>
      <c r="D107" s="108" t="s">
        <v>124</v>
      </c>
      <c r="E107" s="109"/>
      <c r="F107" s="109"/>
      <c r="G107" s="109"/>
      <c r="H107" s="109"/>
      <c r="I107" s="109"/>
      <c r="J107" s="110">
        <f>J220</f>
        <v>0</v>
      </c>
      <c r="L107" s="107"/>
    </row>
    <row r="108" spans="2:12" s="10" customFormat="1" ht="19.9" customHeight="1">
      <c r="B108" s="107"/>
      <c r="D108" s="108" t="s">
        <v>125</v>
      </c>
      <c r="E108" s="109"/>
      <c r="F108" s="109"/>
      <c r="G108" s="109"/>
      <c r="H108" s="109"/>
      <c r="I108" s="109"/>
      <c r="J108" s="110">
        <f>J231</f>
        <v>0</v>
      </c>
      <c r="L108" s="107"/>
    </row>
    <row r="109" spans="2:12" s="10" customFormat="1" ht="19.9" customHeight="1">
      <c r="B109" s="107"/>
      <c r="D109" s="108" t="s">
        <v>131</v>
      </c>
      <c r="E109" s="109"/>
      <c r="F109" s="109"/>
      <c r="G109" s="109"/>
      <c r="H109" s="109"/>
      <c r="I109" s="109"/>
      <c r="J109" s="110">
        <f>J238</f>
        <v>0</v>
      </c>
      <c r="L109" s="107"/>
    </row>
    <row r="110" spans="1:31" s="2" customFormat="1" ht="21.7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2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2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5" spans="1:31" s="2" customFormat="1" ht="6.95" customHeight="1">
      <c r="A115" s="26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32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24.95" customHeight="1">
      <c r="A116" s="26"/>
      <c r="B116" s="27"/>
      <c r="C116" s="21" t="s">
        <v>132</v>
      </c>
      <c r="D116" s="26"/>
      <c r="E116" s="26"/>
      <c r="F116" s="26"/>
      <c r="G116" s="26"/>
      <c r="H116" s="26"/>
      <c r="I116" s="26"/>
      <c r="J116" s="26"/>
      <c r="K116" s="26"/>
      <c r="L116" s="32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2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2" customHeight="1">
      <c r="A118" s="26"/>
      <c r="B118" s="27"/>
      <c r="C118" s="24" t="s">
        <v>14</v>
      </c>
      <c r="D118" s="26"/>
      <c r="E118" s="26"/>
      <c r="F118" s="26"/>
      <c r="G118" s="26"/>
      <c r="H118" s="26"/>
      <c r="I118" s="26"/>
      <c r="J118" s="26"/>
      <c r="K118" s="26"/>
      <c r="L118" s="32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6.5" customHeight="1">
      <c r="A119" s="26"/>
      <c r="B119" s="27"/>
      <c r="C119" s="26"/>
      <c r="D119" s="26"/>
      <c r="E119" s="270" t="str">
        <f>E7</f>
        <v>F.2 Stavební úpravy objektů č. p. 3318 a 3319 (PS 45) - bez specifických úprav pro provozovnu</v>
      </c>
      <c r="F119" s="271"/>
      <c r="G119" s="271"/>
      <c r="H119" s="271"/>
      <c r="I119" s="26"/>
      <c r="J119" s="26"/>
      <c r="K119" s="26"/>
      <c r="L119" s="32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4" t="s">
        <v>103</v>
      </c>
      <c r="D120" s="26"/>
      <c r="E120" s="26"/>
      <c r="F120" s="26"/>
      <c r="G120" s="26"/>
      <c r="H120" s="26"/>
      <c r="I120" s="26"/>
      <c r="J120" s="26"/>
      <c r="K120" s="26"/>
      <c r="L120" s="32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6.5" customHeight="1">
      <c r="A121" s="26"/>
      <c r="B121" s="27"/>
      <c r="C121" s="26"/>
      <c r="D121" s="26"/>
      <c r="E121" s="268" t="str">
        <f>E9</f>
        <v>Část 2 - Předávací stanice (č. p. 3319)</v>
      </c>
      <c r="F121" s="269"/>
      <c r="G121" s="269"/>
      <c r="H121" s="269"/>
      <c r="I121" s="26"/>
      <c r="J121" s="26"/>
      <c r="K121" s="26"/>
      <c r="L121" s="32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2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4" t="s">
        <v>17</v>
      </c>
      <c r="D123" s="26"/>
      <c r="E123" s="26"/>
      <c r="F123" s="23" t="str">
        <f>F12</f>
        <v>ul. Mánesova, Frýdek-Místek</v>
      </c>
      <c r="G123" s="26"/>
      <c r="H123" s="26"/>
      <c r="I123" s="24" t="s">
        <v>19</v>
      </c>
      <c r="J123" s="43">
        <f>IF(J12="","",J12)</f>
        <v>44260</v>
      </c>
      <c r="K123" s="26"/>
      <c r="L123" s="32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2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25.7" customHeight="1">
      <c r="A125" s="26"/>
      <c r="B125" s="27"/>
      <c r="C125" s="24" t="s">
        <v>20</v>
      </c>
      <c r="D125" s="26"/>
      <c r="E125" s="26"/>
      <c r="F125" s="23" t="str">
        <f>E15</f>
        <v>Distep, a.s.</v>
      </c>
      <c r="G125" s="26"/>
      <c r="H125" s="26"/>
      <c r="I125" s="24" t="s">
        <v>26</v>
      </c>
      <c r="J125" s="25" t="str">
        <f>E21</f>
        <v>Ing. Miroslav Havlásek</v>
      </c>
      <c r="K125" s="26"/>
      <c r="L125" s="32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2" customHeight="1">
      <c r="A126" s="26"/>
      <c r="B126" s="27"/>
      <c r="C126" s="24" t="s">
        <v>24</v>
      </c>
      <c r="D126" s="26"/>
      <c r="E126" s="26"/>
      <c r="F126" s="23" t="str">
        <f>IF(E18="","",E18)</f>
        <v xml:space="preserve"> </v>
      </c>
      <c r="G126" s="26"/>
      <c r="H126" s="26"/>
      <c r="I126" s="24" t="s">
        <v>29</v>
      </c>
      <c r="J126" s="25" t="str">
        <f>E24</f>
        <v xml:space="preserve"> </v>
      </c>
      <c r="K126" s="26"/>
      <c r="L126" s="32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2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11" customFormat="1" ht="29.25" customHeight="1">
      <c r="A128" s="111"/>
      <c r="B128" s="112"/>
      <c r="C128" s="113" t="s">
        <v>133</v>
      </c>
      <c r="D128" s="114" t="s">
        <v>56</v>
      </c>
      <c r="E128" s="114" t="s">
        <v>52</v>
      </c>
      <c r="F128" s="114" t="s">
        <v>53</v>
      </c>
      <c r="G128" s="114" t="s">
        <v>134</v>
      </c>
      <c r="H128" s="114" t="s">
        <v>135</v>
      </c>
      <c r="I128" s="114" t="s">
        <v>136</v>
      </c>
      <c r="J128" s="115" t="s">
        <v>107</v>
      </c>
      <c r="K128" s="116" t="s">
        <v>137</v>
      </c>
      <c r="L128" s="117"/>
      <c r="M128" s="50" t="s">
        <v>1</v>
      </c>
      <c r="N128" s="51" t="s">
        <v>35</v>
      </c>
      <c r="O128" s="51" t="s">
        <v>138</v>
      </c>
      <c r="P128" s="51" t="s">
        <v>139</v>
      </c>
      <c r="Q128" s="51" t="s">
        <v>140</v>
      </c>
      <c r="R128" s="51" t="s">
        <v>141</v>
      </c>
      <c r="S128" s="51" t="s">
        <v>142</v>
      </c>
      <c r="T128" s="52" t="s">
        <v>143</v>
      </c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</row>
    <row r="129" spans="1:63" s="2" customFormat="1" ht="22.9" customHeight="1">
      <c r="A129" s="26"/>
      <c r="B129" s="27"/>
      <c r="C129" s="57" t="s">
        <v>144</v>
      </c>
      <c r="D129" s="26"/>
      <c r="E129" s="26"/>
      <c r="F129" s="26"/>
      <c r="G129" s="26"/>
      <c r="H129" s="26"/>
      <c r="I129" s="26"/>
      <c r="J129" s="118">
        <f>BK129</f>
        <v>0</v>
      </c>
      <c r="K129" s="26"/>
      <c r="L129" s="27"/>
      <c r="M129" s="53"/>
      <c r="N129" s="44"/>
      <c r="O129" s="54"/>
      <c r="P129" s="119">
        <f>P130+P202</f>
        <v>440.194756</v>
      </c>
      <c r="Q129" s="54"/>
      <c r="R129" s="119">
        <f>R130+R202</f>
        <v>26.746299099999998</v>
      </c>
      <c r="S129" s="54"/>
      <c r="T129" s="120">
        <f>T130+T202</f>
        <v>7.75826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T129" s="17" t="s">
        <v>70</v>
      </c>
      <c r="AU129" s="17" t="s">
        <v>109</v>
      </c>
      <c r="BK129" s="121">
        <f>BK130+BK202</f>
        <v>0</v>
      </c>
    </row>
    <row r="130" spans="2:63" s="12" customFormat="1" ht="25.9" customHeight="1">
      <c r="B130" s="122"/>
      <c r="D130" s="123" t="s">
        <v>70</v>
      </c>
      <c r="E130" s="124" t="s">
        <v>145</v>
      </c>
      <c r="F130" s="124" t="s">
        <v>146</v>
      </c>
      <c r="J130" s="125">
        <f>BK130</f>
        <v>0</v>
      </c>
      <c r="L130" s="122"/>
      <c r="M130" s="126"/>
      <c r="N130" s="127"/>
      <c r="O130" s="127"/>
      <c r="P130" s="128">
        <f>P131+P142+P145+P166+P194+P200</f>
        <v>383.586368</v>
      </c>
      <c r="Q130" s="127"/>
      <c r="R130" s="128">
        <f>R131+R142+R145+R166+R194+R200</f>
        <v>26.2524375</v>
      </c>
      <c r="S130" s="127"/>
      <c r="T130" s="129">
        <f>T131+T142+T145+T166+T194+T200</f>
        <v>7.74296</v>
      </c>
      <c r="AR130" s="123" t="s">
        <v>78</v>
      </c>
      <c r="AT130" s="130" t="s">
        <v>70</v>
      </c>
      <c r="AU130" s="130" t="s">
        <v>71</v>
      </c>
      <c r="AY130" s="123" t="s">
        <v>147</v>
      </c>
      <c r="BK130" s="131">
        <f>BK131+BK142+BK145+BK166+BK194+BK200</f>
        <v>0</v>
      </c>
    </row>
    <row r="131" spans="2:63" s="12" customFormat="1" ht="22.9" customHeight="1">
      <c r="B131" s="122"/>
      <c r="D131" s="123" t="s">
        <v>70</v>
      </c>
      <c r="E131" s="132" t="s">
        <v>78</v>
      </c>
      <c r="F131" s="132" t="s">
        <v>148</v>
      </c>
      <c r="J131" s="133">
        <f>BK131</f>
        <v>0</v>
      </c>
      <c r="L131" s="122"/>
      <c r="M131" s="126"/>
      <c r="N131" s="127"/>
      <c r="O131" s="127"/>
      <c r="P131" s="128">
        <f>SUM(P132:P141)</f>
        <v>26.138752</v>
      </c>
      <c r="Q131" s="127"/>
      <c r="R131" s="128">
        <f>SUM(R132:R141)</f>
        <v>9.00075</v>
      </c>
      <c r="S131" s="127"/>
      <c r="T131" s="129">
        <f>SUM(T132:T141)</f>
        <v>2.2491000000000003</v>
      </c>
      <c r="AR131" s="123" t="s">
        <v>78</v>
      </c>
      <c r="AT131" s="130" t="s">
        <v>70</v>
      </c>
      <c r="AU131" s="130" t="s">
        <v>78</v>
      </c>
      <c r="AY131" s="123" t="s">
        <v>147</v>
      </c>
      <c r="BK131" s="131">
        <f>SUM(BK132:BK141)</f>
        <v>0</v>
      </c>
    </row>
    <row r="132" spans="1:65" s="2" customFormat="1" ht="24.2" customHeight="1">
      <c r="A132" s="26"/>
      <c r="B132" s="134"/>
      <c r="C132" s="135" t="s">
        <v>78</v>
      </c>
      <c r="D132" s="135" t="s">
        <v>149</v>
      </c>
      <c r="E132" s="136" t="s">
        <v>150</v>
      </c>
      <c r="F132" s="137" t="s">
        <v>151</v>
      </c>
      <c r="G132" s="138" t="s">
        <v>152</v>
      </c>
      <c r="H132" s="189">
        <v>8.82</v>
      </c>
      <c r="I132" s="139">
        <v>0</v>
      </c>
      <c r="J132" s="139">
        <f>ROUND(I132*H132,2)</f>
        <v>0</v>
      </c>
      <c r="K132" s="140"/>
      <c r="L132" s="27"/>
      <c r="M132" s="141" t="s">
        <v>1</v>
      </c>
      <c r="N132" s="142" t="s">
        <v>36</v>
      </c>
      <c r="O132" s="143">
        <v>0.208</v>
      </c>
      <c r="P132" s="143">
        <f>O132*H132</f>
        <v>1.83456</v>
      </c>
      <c r="Q132" s="143">
        <v>0</v>
      </c>
      <c r="R132" s="143">
        <f>Q132*H132</f>
        <v>0</v>
      </c>
      <c r="S132" s="143">
        <v>0.255</v>
      </c>
      <c r="T132" s="144">
        <f>S132*H132</f>
        <v>2.2491000000000003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5" t="s">
        <v>153</v>
      </c>
      <c r="AT132" s="145" t="s">
        <v>149</v>
      </c>
      <c r="AU132" s="145" t="s">
        <v>80</v>
      </c>
      <c r="AY132" s="17" t="s">
        <v>147</v>
      </c>
      <c r="BE132" s="146">
        <f>IF(N132="základní",J132,0)</f>
        <v>0</v>
      </c>
      <c r="BF132" s="146">
        <f>IF(N132="snížená",J132,0)</f>
        <v>0</v>
      </c>
      <c r="BG132" s="146">
        <f>IF(N132="zákl. přenesená",J132,0)</f>
        <v>0</v>
      </c>
      <c r="BH132" s="146">
        <f>IF(N132="sníž. přenesená",J132,0)</f>
        <v>0</v>
      </c>
      <c r="BI132" s="146">
        <f>IF(N132="nulová",J132,0)</f>
        <v>0</v>
      </c>
      <c r="BJ132" s="17" t="s">
        <v>78</v>
      </c>
      <c r="BK132" s="146">
        <f>ROUND(I132*H132,2)</f>
        <v>0</v>
      </c>
      <c r="BL132" s="17" t="s">
        <v>153</v>
      </c>
      <c r="BM132" s="145" t="s">
        <v>1616</v>
      </c>
    </row>
    <row r="133" spans="2:51" s="13" customFormat="1" ht="12">
      <c r="B133" s="147"/>
      <c r="D133" s="148" t="s">
        <v>155</v>
      </c>
      <c r="E133" s="149" t="s">
        <v>1</v>
      </c>
      <c r="F133" s="150" t="s">
        <v>1617</v>
      </c>
      <c r="H133" s="190">
        <v>8.82</v>
      </c>
      <c r="L133" s="147"/>
      <c r="M133" s="151"/>
      <c r="N133" s="152"/>
      <c r="O133" s="152"/>
      <c r="P133" s="152"/>
      <c r="Q133" s="152"/>
      <c r="R133" s="152"/>
      <c r="S133" s="152"/>
      <c r="T133" s="153"/>
      <c r="AT133" s="149" t="s">
        <v>155</v>
      </c>
      <c r="AU133" s="149" t="s">
        <v>80</v>
      </c>
      <c r="AV133" s="13" t="s">
        <v>80</v>
      </c>
      <c r="AW133" s="13" t="s">
        <v>28</v>
      </c>
      <c r="AX133" s="13" t="s">
        <v>78</v>
      </c>
      <c r="AY133" s="149" t="s">
        <v>147</v>
      </c>
    </row>
    <row r="134" spans="1:65" s="2" customFormat="1" ht="24.2" customHeight="1">
      <c r="A134" s="26"/>
      <c r="B134" s="134"/>
      <c r="C134" s="135" t="s">
        <v>80</v>
      </c>
      <c r="D134" s="135" t="s">
        <v>149</v>
      </c>
      <c r="E134" s="136" t="s">
        <v>157</v>
      </c>
      <c r="F134" s="137" t="s">
        <v>158</v>
      </c>
      <c r="G134" s="138" t="s">
        <v>159</v>
      </c>
      <c r="H134" s="189">
        <v>1.136</v>
      </c>
      <c r="I134" s="139">
        <v>0</v>
      </c>
      <c r="J134" s="139">
        <f>ROUND(I134*H134,2)</f>
        <v>0</v>
      </c>
      <c r="K134" s="140"/>
      <c r="L134" s="27"/>
      <c r="M134" s="141" t="s">
        <v>1</v>
      </c>
      <c r="N134" s="142" t="s">
        <v>36</v>
      </c>
      <c r="O134" s="143">
        <v>2.222</v>
      </c>
      <c r="P134" s="143">
        <f>O134*H134</f>
        <v>2.5241919999999998</v>
      </c>
      <c r="Q134" s="143">
        <v>0</v>
      </c>
      <c r="R134" s="143">
        <f>Q134*H134</f>
        <v>0</v>
      </c>
      <c r="S134" s="143">
        <v>0</v>
      </c>
      <c r="T134" s="144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153</v>
      </c>
      <c r="AT134" s="145" t="s">
        <v>149</v>
      </c>
      <c r="AU134" s="145" t="s">
        <v>80</v>
      </c>
      <c r="AY134" s="17" t="s">
        <v>147</v>
      </c>
      <c r="BE134" s="146">
        <f>IF(N134="základní",J134,0)</f>
        <v>0</v>
      </c>
      <c r="BF134" s="146">
        <f>IF(N134="snížená",J134,0)</f>
        <v>0</v>
      </c>
      <c r="BG134" s="146">
        <f>IF(N134="zákl. přenesená",J134,0)</f>
        <v>0</v>
      </c>
      <c r="BH134" s="146">
        <f>IF(N134="sníž. přenesená",J134,0)</f>
        <v>0</v>
      </c>
      <c r="BI134" s="146">
        <f>IF(N134="nulová",J134,0)</f>
        <v>0</v>
      </c>
      <c r="BJ134" s="17" t="s">
        <v>78</v>
      </c>
      <c r="BK134" s="146">
        <f>ROUND(I134*H134,2)</f>
        <v>0</v>
      </c>
      <c r="BL134" s="17" t="s">
        <v>153</v>
      </c>
      <c r="BM134" s="145" t="s">
        <v>1618</v>
      </c>
    </row>
    <row r="135" spans="2:51" s="13" customFormat="1" ht="12">
      <c r="B135" s="147"/>
      <c r="D135" s="148" t="s">
        <v>155</v>
      </c>
      <c r="E135" s="149" t="s">
        <v>1</v>
      </c>
      <c r="F135" s="150" t="s">
        <v>1619</v>
      </c>
      <c r="H135" s="190">
        <v>1.136</v>
      </c>
      <c r="L135" s="147"/>
      <c r="M135" s="151"/>
      <c r="N135" s="152"/>
      <c r="O135" s="152"/>
      <c r="P135" s="152"/>
      <c r="Q135" s="152"/>
      <c r="R135" s="152"/>
      <c r="S135" s="152"/>
      <c r="T135" s="153"/>
      <c r="AT135" s="149" t="s">
        <v>155</v>
      </c>
      <c r="AU135" s="149" t="s">
        <v>80</v>
      </c>
      <c r="AV135" s="13" t="s">
        <v>80</v>
      </c>
      <c r="AW135" s="13" t="s">
        <v>28</v>
      </c>
      <c r="AX135" s="13" t="s">
        <v>78</v>
      </c>
      <c r="AY135" s="149" t="s">
        <v>147</v>
      </c>
    </row>
    <row r="136" spans="1:65" s="2" customFormat="1" ht="24.2" customHeight="1">
      <c r="A136" s="26"/>
      <c r="B136" s="134"/>
      <c r="C136" s="135" t="s">
        <v>162</v>
      </c>
      <c r="D136" s="135" t="s">
        <v>149</v>
      </c>
      <c r="E136" s="136" t="s">
        <v>1620</v>
      </c>
      <c r="F136" s="137" t="s">
        <v>1621</v>
      </c>
      <c r="G136" s="138" t="s">
        <v>152</v>
      </c>
      <c r="H136" s="189">
        <v>30</v>
      </c>
      <c r="I136" s="139">
        <v>0</v>
      </c>
      <c r="J136" s="139">
        <f>ROUND(I136*H136,2)</f>
        <v>0</v>
      </c>
      <c r="K136" s="140"/>
      <c r="L136" s="27"/>
      <c r="M136" s="141" t="s">
        <v>1</v>
      </c>
      <c r="N136" s="142" t="s">
        <v>36</v>
      </c>
      <c r="O136" s="143">
        <v>0.668</v>
      </c>
      <c r="P136" s="143">
        <f>O136*H136</f>
        <v>20.040000000000003</v>
      </c>
      <c r="Q136" s="143">
        <v>0</v>
      </c>
      <c r="R136" s="143">
        <f>Q136*H136</f>
        <v>0</v>
      </c>
      <c r="S136" s="143">
        <v>0</v>
      </c>
      <c r="T136" s="144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153</v>
      </c>
      <c r="AT136" s="145" t="s">
        <v>149</v>
      </c>
      <c r="AU136" s="145" t="s">
        <v>80</v>
      </c>
      <c r="AY136" s="17" t="s">
        <v>147</v>
      </c>
      <c r="BE136" s="146">
        <f>IF(N136="základní",J136,0)</f>
        <v>0</v>
      </c>
      <c r="BF136" s="146">
        <f>IF(N136="snížená",J136,0)</f>
        <v>0</v>
      </c>
      <c r="BG136" s="146">
        <f>IF(N136="zákl. přenesená",J136,0)</f>
        <v>0</v>
      </c>
      <c r="BH136" s="146">
        <f>IF(N136="sníž. přenesená",J136,0)</f>
        <v>0</v>
      </c>
      <c r="BI136" s="146">
        <f>IF(N136="nulová",J136,0)</f>
        <v>0</v>
      </c>
      <c r="BJ136" s="17" t="s">
        <v>78</v>
      </c>
      <c r="BK136" s="146">
        <f>ROUND(I136*H136,2)</f>
        <v>0</v>
      </c>
      <c r="BL136" s="17" t="s">
        <v>153</v>
      </c>
      <c r="BM136" s="145" t="s">
        <v>1622</v>
      </c>
    </row>
    <row r="137" spans="1:65" s="2" customFormat="1" ht="14.45" customHeight="1">
      <c r="A137" s="26"/>
      <c r="B137" s="134"/>
      <c r="C137" s="154" t="s">
        <v>153</v>
      </c>
      <c r="D137" s="154" t="s">
        <v>191</v>
      </c>
      <c r="E137" s="155" t="s">
        <v>1623</v>
      </c>
      <c r="F137" s="156" t="s">
        <v>1624</v>
      </c>
      <c r="G137" s="157" t="s">
        <v>168</v>
      </c>
      <c r="H137" s="192">
        <v>9</v>
      </c>
      <c r="I137" s="158">
        <v>0</v>
      </c>
      <c r="J137" s="158">
        <f>ROUND(I137*H137,2)</f>
        <v>0</v>
      </c>
      <c r="K137" s="159"/>
      <c r="L137" s="160"/>
      <c r="M137" s="161" t="s">
        <v>1</v>
      </c>
      <c r="N137" s="162" t="s">
        <v>36</v>
      </c>
      <c r="O137" s="143">
        <v>0</v>
      </c>
      <c r="P137" s="143">
        <f>O137*H137</f>
        <v>0</v>
      </c>
      <c r="Q137" s="143">
        <v>1</v>
      </c>
      <c r="R137" s="143">
        <f>Q137*H137</f>
        <v>9</v>
      </c>
      <c r="S137" s="143">
        <v>0</v>
      </c>
      <c r="T137" s="144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186</v>
      </c>
      <c r="AT137" s="145" t="s">
        <v>191</v>
      </c>
      <c r="AU137" s="145" t="s">
        <v>80</v>
      </c>
      <c r="AY137" s="17" t="s">
        <v>147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7" t="s">
        <v>78</v>
      </c>
      <c r="BK137" s="146">
        <f>ROUND(I137*H137,2)</f>
        <v>0</v>
      </c>
      <c r="BL137" s="17" t="s">
        <v>153</v>
      </c>
      <c r="BM137" s="145" t="s">
        <v>1625</v>
      </c>
    </row>
    <row r="138" spans="2:51" s="13" customFormat="1" ht="12">
      <c r="B138" s="147"/>
      <c r="D138" s="148" t="s">
        <v>155</v>
      </c>
      <c r="E138" s="149" t="s">
        <v>1</v>
      </c>
      <c r="F138" s="150" t="s">
        <v>1626</v>
      </c>
      <c r="H138" s="190">
        <v>9</v>
      </c>
      <c r="L138" s="147"/>
      <c r="M138" s="151"/>
      <c r="N138" s="152"/>
      <c r="O138" s="152"/>
      <c r="P138" s="152"/>
      <c r="Q138" s="152"/>
      <c r="R138" s="152"/>
      <c r="S138" s="152"/>
      <c r="T138" s="153"/>
      <c r="AT138" s="149" t="s">
        <v>155</v>
      </c>
      <c r="AU138" s="149" t="s">
        <v>80</v>
      </c>
      <c r="AV138" s="13" t="s">
        <v>80</v>
      </c>
      <c r="AW138" s="13" t="s">
        <v>28</v>
      </c>
      <c r="AX138" s="13" t="s">
        <v>78</v>
      </c>
      <c r="AY138" s="149" t="s">
        <v>147</v>
      </c>
    </row>
    <row r="139" spans="1:65" s="2" customFormat="1" ht="24.2" customHeight="1">
      <c r="A139" s="26"/>
      <c r="B139" s="134"/>
      <c r="C139" s="135" t="s">
        <v>171</v>
      </c>
      <c r="D139" s="135" t="s">
        <v>149</v>
      </c>
      <c r="E139" s="136" t="s">
        <v>1627</v>
      </c>
      <c r="F139" s="137" t="s">
        <v>1628</v>
      </c>
      <c r="G139" s="138" t="s">
        <v>152</v>
      </c>
      <c r="H139" s="189">
        <v>30</v>
      </c>
      <c r="I139" s="139">
        <v>0</v>
      </c>
      <c r="J139" s="139">
        <f>ROUND(I139*H139,2)</f>
        <v>0</v>
      </c>
      <c r="K139" s="140"/>
      <c r="L139" s="27"/>
      <c r="M139" s="141" t="s">
        <v>1</v>
      </c>
      <c r="N139" s="142" t="s">
        <v>36</v>
      </c>
      <c r="O139" s="143">
        <v>0.058</v>
      </c>
      <c r="P139" s="143">
        <f>O139*H139</f>
        <v>1.74</v>
      </c>
      <c r="Q139" s="143">
        <v>0</v>
      </c>
      <c r="R139" s="143">
        <f>Q139*H139</f>
        <v>0</v>
      </c>
      <c r="S139" s="143">
        <v>0</v>
      </c>
      <c r="T139" s="144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153</v>
      </c>
      <c r="AT139" s="145" t="s">
        <v>149</v>
      </c>
      <c r="AU139" s="145" t="s">
        <v>80</v>
      </c>
      <c r="AY139" s="17" t="s">
        <v>147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7" t="s">
        <v>78</v>
      </c>
      <c r="BK139" s="146">
        <f>ROUND(I139*H139,2)</f>
        <v>0</v>
      </c>
      <c r="BL139" s="17" t="s">
        <v>153</v>
      </c>
      <c r="BM139" s="145" t="s">
        <v>1629</v>
      </c>
    </row>
    <row r="140" spans="1:65" s="2" customFormat="1" ht="14.45" customHeight="1">
      <c r="A140" s="26"/>
      <c r="B140" s="134"/>
      <c r="C140" s="154" t="s">
        <v>176</v>
      </c>
      <c r="D140" s="154" t="s">
        <v>191</v>
      </c>
      <c r="E140" s="155" t="s">
        <v>1630</v>
      </c>
      <c r="F140" s="156" t="s">
        <v>1631</v>
      </c>
      <c r="G140" s="157" t="s">
        <v>1410</v>
      </c>
      <c r="H140" s="192">
        <v>0.75</v>
      </c>
      <c r="I140" s="158">
        <v>0</v>
      </c>
      <c r="J140" s="158">
        <f>ROUND(I140*H140,2)</f>
        <v>0</v>
      </c>
      <c r="K140" s="159"/>
      <c r="L140" s="160"/>
      <c r="M140" s="161" t="s">
        <v>1</v>
      </c>
      <c r="N140" s="162" t="s">
        <v>36</v>
      </c>
      <c r="O140" s="143">
        <v>0</v>
      </c>
      <c r="P140" s="143">
        <f>O140*H140</f>
        <v>0</v>
      </c>
      <c r="Q140" s="143">
        <v>0.001</v>
      </c>
      <c r="R140" s="143">
        <f>Q140*H140</f>
        <v>0.00075</v>
      </c>
      <c r="S140" s="143">
        <v>0</v>
      </c>
      <c r="T140" s="144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5" t="s">
        <v>186</v>
      </c>
      <c r="AT140" s="145" t="s">
        <v>191</v>
      </c>
      <c r="AU140" s="145" t="s">
        <v>80</v>
      </c>
      <c r="AY140" s="17" t="s">
        <v>147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7" t="s">
        <v>78</v>
      </c>
      <c r="BK140" s="146">
        <f>ROUND(I140*H140,2)</f>
        <v>0</v>
      </c>
      <c r="BL140" s="17" t="s">
        <v>153</v>
      </c>
      <c r="BM140" s="145" t="s">
        <v>1632</v>
      </c>
    </row>
    <row r="141" spans="2:51" s="13" customFormat="1" ht="12">
      <c r="B141" s="147"/>
      <c r="D141" s="148" t="s">
        <v>155</v>
      </c>
      <c r="F141" s="150" t="s">
        <v>1633</v>
      </c>
      <c r="H141" s="190">
        <v>0.75</v>
      </c>
      <c r="L141" s="147"/>
      <c r="M141" s="151"/>
      <c r="N141" s="152"/>
      <c r="O141" s="152"/>
      <c r="P141" s="152"/>
      <c r="Q141" s="152"/>
      <c r="R141" s="152"/>
      <c r="S141" s="152"/>
      <c r="T141" s="153"/>
      <c r="AT141" s="149" t="s">
        <v>155</v>
      </c>
      <c r="AU141" s="149" t="s">
        <v>80</v>
      </c>
      <c r="AV141" s="13" t="s">
        <v>80</v>
      </c>
      <c r="AW141" s="13" t="s">
        <v>3</v>
      </c>
      <c r="AX141" s="13" t="s">
        <v>78</v>
      </c>
      <c r="AY141" s="149" t="s">
        <v>147</v>
      </c>
    </row>
    <row r="142" spans="2:63" s="12" customFormat="1" ht="22.9" customHeight="1">
      <c r="B142" s="122"/>
      <c r="D142" s="123" t="s">
        <v>70</v>
      </c>
      <c r="E142" s="132" t="s">
        <v>162</v>
      </c>
      <c r="F142" s="132" t="s">
        <v>175</v>
      </c>
      <c r="H142" s="191"/>
      <c r="J142" s="133">
        <f>BK142</f>
        <v>0</v>
      </c>
      <c r="L142" s="122"/>
      <c r="M142" s="126"/>
      <c r="N142" s="127"/>
      <c r="O142" s="127"/>
      <c r="P142" s="128">
        <f>SUM(P143:P144)</f>
        <v>9.01071</v>
      </c>
      <c r="Q142" s="127"/>
      <c r="R142" s="128">
        <f>SUM(R143:R144)</f>
        <v>2.3240667</v>
      </c>
      <c r="S142" s="127"/>
      <c r="T142" s="129">
        <f>SUM(T143:T144)</f>
        <v>0</v>
      </c>
      <c r="AR142" s="123" t="s">
        <v>78</v>
      </c>
      <c r="AT142" s="130" t="s">
        <v>70</v>
      </c>
      <c r="AU142" s="130" t="s">
        <v>78</v>
      </c>
      <c r="AY142" s="123" t="s">
        <v>147</v>
      </c>
      <c r="BK142" s="131">
        <f>SUM(BK143:BK144)</f>
        <v>0</v>
      </c>
    </row>
    <row r="143" spans="1:65" s="2" customFormat="1" ht="24.2" customHeight="1">
      <c r="A143" s="26"/>
      <c r="B143" s="134"/>
      <c r="C143" s="135" t="s">
        <v>181</v>
      </c>
      <c r="D143" s="135" t="s">
        <v>149</v>
      </c>
      <c r="E143" s="136" t="s">
        <v>177</v>
      </c>
      <c r="F143" s="137" t="s">
        <v>178</v>
      </c>
      <c r="G143" s="138" t="s">
        <v>152</v>
      </c>
      <c r="H143" s="189">
        <v>14.51</v>
      </c>
      <c r="I143" s="139">
        <v>0</v>
      </c>
      <c r="J143" s="139">
        <f>ROUND(I143*H143,2)</f>
        <v>0</v>
      </c>
      <c r="K143" s="140"/>
      <c r="L143" s="27"/>
      <c r="M143" s="141" t="s">
        <v>1</v>
      </c>
      <c r="N143" s="142" t="s">
        <v>36</v>
      </c>
      <c r="O143" s="143">
        <v>0.621</v>
      </c>
      <c r="P143" s="143">
        <f>O143*H143</f>
        <v>9.01071</v>
      </c>
      <c r="Q143" s="143">
        <v>0.16017</v>
      </c>
      <c r="R143" s="143">
        <f>Q143*H143</f>
        <v>2.3240667</v>
      </c>
      <c r="S143" s="143">
        <v>0</v>
      </c>
      <c r="T143" s="14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5" t="s">
        <v>153</v>
      </c>
      <c r="AT143" s="145" t="s">
        <v>149</v>
      </c>
      <c r="AU143" s="145" t="s">
        <v>80</v>
      </c>
      <c r="AY143" s="17" t="s">
        <v>147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7" t="s">
        <v>78</v>
      </c>
      <c r="BK143" s="146">
        <f>ROUND(I143*H143,2)</f>
        <v>0</v>
      </c>
      <c r="BL143" s="17" t="s">
        <v>153</v>
      </c>
      <c r="BM143" s="145" t="s">
        <v>1634</v>
      </c>
    </row>
    <row r="144" spans="2:51" s="13" customFormat="1" ht="12">
      <c r="B144" s="147"/>
      <c r="D144" s="148" t="s">
        <v>155</v>
      </c>
      <c r="E144" s="149" t="s">
        <v>1</v>
      </c>
      <c r="F144" s="150" t="s">
        <v>1635</v>
      </c>
      <c r="H144" s="190">
        <v>14.51</v>
      </c>
      <c r="L144" s="147"/>
      <c r="M144" s="151"/>
      <c r="N144" s="152"/>
      <c r="O144" s="152"/>
      <c r="P144" s="152"/>
      <c r="Q144" s="152"/>
      <c r="R144" s="152"/>
      <c r="S144" s="152"/>
      <c r="T144" s="153"/>
      <c r="AT144" s="149" t="s">
        <v>155</v>
      </c>
      <c r="AU144" s="149" t="s">
        <v>80</v>
      </c>
      <c r="AV144" s="13" t="s">
        <v>80</v>
      </c>
      <c r="AW144" s="13" t="s">
        <v>28</v>
      </c>
      <c r="AX144" s="13" t="s">
        <v>78</v>
      </c>
      <c r="AY144" s="149" t="s">
        <v>147</v>
      </c>
    </row>
    <row r="145" spans="2:63" s="12" customFormat="1" ht="22.9" customHeight="1">
      <c r="B145" s="122"/>
      <c r="D145" s="123" t="s">
        <v>70</v>
      </c>
      <c r="E145" s="132" t="s">
        <v>176</v>
      </c>
      <c r="F145" s="132" t="s">
        <v>196</v>
      </c>
      <c r="H145" s="191"/>
      <c r="J145" s="133">
        <f>BK145</f>
        <v>0</v>
      </c>
      <c r="L145" s="122"/>
      <c r="M145" s="126"/>
      <c r="N145" s="127"/>
      <c r="O145" s="127"/>
      <c r="P145" s="128">
        <f>SUM(P146:P165)</f>
        <v>215.90245</v>
      </c>
      <c r="Q145" s="127"/>
      <c r="R145" s="128">
        <f>SUM(R146:R165)</f>
        <v>14.9152764</v>
      </c>
      <c r="S145" s="127"/>
      <c r="T145" s="129">
        <f>SUM(T146:T165)</f>
        <v>0</v>
      </c>
      <c r="AR145" s="123" t="s">
        <v>78</v>
      </c>
      <c r="AT145" s="130" t="s">
        <v>70</v>
      </c>
      <c r="AU145" s="130" t="s">
        <v>78</v>
      </c>
      <c r="AY145" s="123" t="s">
        <v>147</v>
      </c>
      <c r="BK145" s="131">
        <f>SUM(BK146:BK165)</f>
        <v>0</v>
      </c>
    </row>
    <row r="146" spans="1:65" s="2" customFormat="1" ht="24.2" customHeight="1">
      <c r="A146" s="26"/>
      <c r="B146" s="134"/>
      <c r="C146" s="135" t="s">
        <v>186</v>
      </c>
      <c r="D146" s="135" t="s">
        <v>149</v>
      </c>
      <c r="E146" s="136" t="s">
        <v>203</v>
      </c>
      <c r="F146" s="137" t="s">
        <v>204</v>
      </c>
      <c r="G146" s="138" t="s">
        <v>152</v>
      </c>
      <c r="H146" s="189">
        <v>14.69</v>
      </c>
      <c r="I146" s="139">
        <v>0</v>
      </c>
      <c r="J146" s="139">
        <f>ROUND(I146*H146,2)</f>
        <v>0</v>
      </c>
      <c r="K146" s="140"/>
      <c r="L146" s="27"/>
      <c r="M146" s="141" t="s">
        <v>1</v>
      </c>
      <c r="N146" s="142" t="s">
        <v>36</v>
      </c>
      <c r="O146" s="143">
        <v>0.104</v>
      </c>
      <c r="P146" s="143">
        <f>O146*H146</f>
        <v>1.5277599999999998</v>
      </c>
      <c r="Q146" s="143">
        <v>0.00026</v>
      </c>
      <c r="R146" s="143">
        <f>Q146*H146</f>
        <v>0.0038193999999999997</v>
      </c>
      <c r="S146" s="143">
        <v>0</v>
      </c>
      <c r="T146" s="144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5" t="s">
        <v>153</v>
      </c>
      <c r="AT146" s="145" t="s">
        <v>149</v>
      </c>
      <c r="AU146" s="145" t="s">
        <v>80</v>
      </c>
      <c r="AY146" s="17" t="s">
        <v>147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7" t="s">
        <v>78</v>
      </c>
      <c r="BK146" s="146">
        <f>ROUND(I146*H146,2)</f>
        <v>0</v>
      </c>
      <c r="BL146" s="17" t="s">
        <v>153</v>
      </c>
      <c r="BM146" s="145" t="s">
        <v>1636</v>
      </c>
    </row>
    <row r="147" spans="1:65" s="2" customFormat="1" ht="24.2" customHeight="1">
      <c r="A147" s="26"/>
      <c r="B147" s="134"/>
      <c r="C147" s="135" t="s">
        <v>190</v>
      </c>
      <c r="D147" s="135" t="s">
        <v>149</v>
      </c>
      <c r="E147" s="136" t="s">
        <v>1637</v>
      </c>
      <c r="F147" s="137" t="s">
        <v>1638</v>
      </c>
      <c r="G147" s="138" t="s">
        <v>152</v>
      </c>
      <c r="H147" s="189">
        <v>14.69</v>
      </c>
      <c r="I147" s="139">
        <v>0</v>
      </c>
      <c r="J147" s="139">
        <f>ROUND(I147*H147,2)</f>
        <v>0</v>
      </c>
      <c r="K147" s="140"/>
      <c r="L147" s="27"/>
      <c r="M147" s="141" t="s">
        <v>1</v>
      </c>
      <c r="N147" s="142" t="s">
        <v>36</v>
      </c>
      <c r="O147" s="143">
        <v>0.272</v>
      </c>
      <c r="P147" s="143">
        <f>O147*H147</f>
        <v>3.99568</v>
      </c>
      <c r="Q147" s="143">
        <v>0.003</v>
      </c>
      <c r="R147" s="143">
        <f>Q147*H147</f>
        <v>0.04407</v>
      </c>
      <c r="S147" s="143">
        <v>0</v>
      </c>
      <c r="T147" s="144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5" t="s">
        <v>153</v>
      </c>
      <c r="AT147" s="145" t="s">
        <v>149</v>
      </c>
      <c r="AU147" s="145" t="s">
        <v>80</v>
      </c>
      <c r="AY147" s="17" t="s">
        <v>147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7" t="s">
        <v>78</v>
      </c>
      <c r="BK147" s="146">
        <f>ROUND(I147*H147,2)</f>
        <v>0</v>
      </c>
      <c r="BL147" s="17" t="s">
        <v>153</v>
      </c>
      <c r="BM147" s="145" t="s">
        <v>1639</v>
      </c>
    </row>
    <row r="148" spans="1:65" s="2" customFormat="1" ht="24.2" customHeight="1">
      <c r="A148" s="26"/>
      <c r="B148" s="134"/>
      <c r="C148" s="135" t="s">
        <v>197</v>
      </c>
      <c r="D148" s="135" t="s">
        <v>149</v>
      </c>
      <c r="E148" s="136" t="s">
        <v>212</v>
      </c>
      <c r="F148" s="137" t="s">
        <v>213</v>
      </c>
      <c r="G148" s="138" t="s">
        <v>152</v>
      </c>
      <c r="H148" s="189">
        <v>14.69</v>
      </c>
      <c r="I148" s="139">
        <v>0</v>
      </c>
      <c r="J148" s="139">
        <f>ROUND(I148*H148,2)</f>
        <v>0</v>
      </c>
      <c r="K148" s="140"/>
      <c r="L148" s="27"/>
      <c r="M148" s="141" t="s">
        <v>1</v>
      </c>
      <c r="N148" s="142" t="s">
        <v>36</v>
      </c>
      <c r="O148" s="143">
        <v>0.39</v>
      </c>
      <c r="P148" s="143">
        <f>O148*H148</f>
        <v>5.7291</v>
      </c>
      <c r="Q148" s="143">
        <v>0.0154</v>
      </c>
      <c r="R148" s="143">
        <f>Q148*H148</f>
        <v>0.226226</v>
      </c>
      <c r="S148" s="143">
        <v>0</v>
      </c>
      <c r="T148" s="144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5" t="s">
        <v>153</v>
      </c>
      <c r="AT148" s="145" t="s">
        <v>149</v>
      </c>
      <c r="AU148" s="145" t="s">
        <v>80</v>
      </c>
      <c r="AY148" s="17" t="s">
        <v>147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7" t="s">
        <v>78</v>
      </c>
      <c r="BK148" s="146">
        <f>ROUND(I148*H148,2)</f>
        <v>0</v>
      </c>
      <c r="BL148" s="17" t="s">
        <v>153</v>
      </c>
      <c r="BM148" s="145" t="s">
        <v>1640</v>
      </c>
    </row>
    <row r="149" spans="2:51" s="13" customFormat="1" ht="12">
      <c r="B149" s="147"/>
      <c r="D149" s="148" t="s">
        <v>155</v>
      </c>
      <c r="E149" s="149" t="s">
        <v>1</v>
      </c>
      <c r="F149" s="150" t="s">
        <v>1641</v>
      </c>
      <c r="H149" s="190">
        <v>14.69</v>
      </c>
      <c r="L149" s="147"/>
      <c r="M149" s="151"/>
      <c r="N149" s="152"/>
      <c r="O149" s="152"/>
      <c r="P149" s="152"/>
      <c r="Q149" s="152"/>
      <c r="R149" s="152"/>
      <c r="S149" s="152"/>
      <c r="T149" s="153"/>
      <c r="AT149" s="149" t="s">
        <v>155</v>
      </c>
      <c r="AU149" s="149" t="s">
        <v>80</v>
      </c>
      <c r="AV149" s="13" t="s">
        <v>80</v>
      </c>
      <c r="AW149" s="13" t="s">
        <v>28</v>
      </c>
      <c r="AX149" s="13" t="s">
        <v>78</v>
      </c>
      <c r="AY149" s="149" t="s">
        <v>147</v>
      </c>
    </row>
    <row r="150" spans="1:65" s="2" customFormat="1" ht="24.2" customHeight="1">
      <c r="A150" s="26"/>
      <c r="B150" s="134"/>
      <c r="C150" s="135" t="s">
        <v>202</v>
      </c>
      <c r="D150" s="135" t="s">
        <v>149</v>
      </c>
      <c r="E150" s="136" t="s">
        <v>1642</v>
      </c>
      <c r="F150" s="137" t="s">
        <v>1643</v>
      </c>
      <c r="G150" s="138" t="s">
        <v>379</v>
      </c>
      <c r="H150" s="189">
        <v>26.6</v>
      </c>
      <c r="I150" s="139">
        <v>0</v>
      </c>
      <c r="J150" s="139">
        <f>ROUND(I150*H150,2)</f>
        <v>0</v>
      </c>
      <c r="K150" s="140"/>
      <c r="L150" s="27"/>
      <c r="M150" s="141" t="s">
        <v>1</v>
      </c>
      <c r="N150" s="142" t="s">
        <v>36</v>
      </c>
      <c r="O150" s="143">
        <v>0.37</v>
      </c>
      <c r="P150" s="143">
        <f>O150*H150</f>
        <v>9.842</v>
      </c>
      <c r="Q150" s="143">
        <v>0.0015</v>
      </c>
      <c r="R150" s="143">
        <f>Q150*H150</f>
        <v>0.039900000000000005</v>
      </c>
      <c r="S150" s="143">
        <v>0</v>
      </c>
      <c r="T150" s="144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5" t="s">
        <v>153</v>
      </c>
      <c r="AT150" s="145" t="s">
        <v>149</v>
      </c>
      <c r="AU150" s="145" t="s">
        <v>80</v>
      </c>
      <c r="AY150" s="17" t="s">
        <v>147</v>
      </c>
      <c r="BE150" s="146">
        <f>IF(N150="základní",J150,0)</f>
        <v>0</v>
      </c>
      <c r="BF150" s="146">
        <f>IF(N150="snížená",J150,0)</f>
        <v>0</v>
      </c>
      <c r="BG150" s="146">
        <f>IF(N150="zákl. přenesená",J150,0)</f>
        <v>0</v>
      </c>
      <c r="BH150" s="146">
        <f>IF(N150="sníž. přenesená",J150,0)</f>
        <v>0</v>
      </c>
      <c r="BI150" s="146">
        <f>IF(N150="nulová",J150,0)</f>
        <v>0</v>
      </c>
      <c r="BJ150" s="17" t="s">
        <v>78</v>
      </c>
      <c r="BK150" s="146">
        <f>ROUND(I150*H150,2)</f>
        <v>0</v>
      </c>
      <c r="BL150" s="17" t="s">
        <v>153</v>
      </c>
      <c r="BM150" s="145" t="s">
        <v>1644</v>
      </c>
    </row>
    <row r="151" spans="2:51" s="13" customFormat="1" ht="12">
      <c r="B151" s="147"/>
      <c r="D151" s="148" t="s">
        <v>155</v>
      </c>
      <c r="E151" s="149" t="s">
        <v>1</v>
      </c>
      <c r="F151" s="150" t="s">
        <v>1645</v>
      </c>
      <c r="H151" s="190">
        <v>26.6</v>
      </c>
      <c r="L151" s="147"/>
      <c r="M151" s="151"/>
      <c r="N151" s="152"/>
      <c r="O151" s="152"/>
      <c r="P151" s="152"/>
      <c r="Q151" s="152"/>
      <c r="R151" s="152"/>
      <c r="S151" s="152"/>
      <c r="T151" s="153"/>
      <c r="AT151" s="149" t="s">
        <v>155</v>
      </c>
      <c r="AU151" s="149" t="s">
        <v>80</v>
      </c>
      <c r="AV151" s="13" t="s">
        <v>80</v>
      </c>
      <c r="AW151" s="13" t="s">
        <v>28</v>
      </c>
      <c r="AX151" s="13" t="s">
        <v>78</v>
      </c>
      <c r="AY151" s="149" t="s">
        <v>147</v>
      </c>
    </row>
    <row r="152" spans="1:65" s="2" customFormat="1" ht="24.2" customHeight="1">
      <c r="A152" s="26"/>
      <c r="B152" s="134"/>
      <c r="C152" s="135" t="s">
        <v>206</v>
      </c>
      <c r="D152" s="135" t="s">
        <v>149</v>
      </c>
      <c r="E152" s="136" t="s">
        <v>217</v>
      </c>
      <c r="F152" s="137" t="s">
        <v>218</v>
      </c>
      <c r="G152" s="138" t="s">
        <v>152</v>
      </c>
      <c r="H152" s="189">
        <v>47.82</v>
      </c>
      <c r="I152" s="139">
        <v>0</v>
      </c>
      <c r="J152" s="139">
        <f>ROUND(I152*H152,2)</f>
        <v>0</v>
      </c>
      <c r="K152" s="140"/>
      <c r="L152" s="27"/>
      <c r="M152" s="141" t="s">
        <v>1</v>
      </c>
      <c r="N152" s="142" t="s">
        <v>36</v>
      </c>
      <c r="O152" s="143">
        <v>0.087</v>
      </c>
      <c r="P152" s="143">
        <f>O152*H152</f>
        <v>4.16034</v>
      </c>
      <c r="Q152" s="143">
        <v>0.00735</v>
      </c>
      <c r="R152" s="143">
        <f>Q152*H152</f>
        <v>0.351477</v>
      </c>
      <c r="S152" s="143">
        <v>0</v>
      </c>
      <c r="T152" s="144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5" t="s">
        <v>153</v>
      </c>
      <c r="AT152" s="145" t="s">
        <v>149</v>
      </c>
      <c r="AU152" s="145" t="s">
        <v>80</v>
      </c>
      <c r="AY152" s="17" t="s">
        <v>147</v>
      </c>
      <c r="BE152" s="146">
        <f>IF(N152="základní",J152,0)</f>
        <v>0</v>
      </c>
      <c r="BF152" s="146">
        <f>IF(N152="snížená",J152,0)</f>
        <v>0</v>
      </c>
      <c r="BG152" s="146">
        <f>IF(N152="zákl. přenesená",J152,0)</f>
        <v>0</v>
      </c>
      <c r="BH152" s="146">
        <f>IF(N152="sníž. přenesená",J152,0)</f>
        <v>0</v>
      </c>
      <c r="BI152" s="146">
        <f>IF(N152="nulová",J152,0)</f>
        <v>0</v>
      </c>
      <c r="BJ152" s="17" t="s">
        <v>78</v>
      </c>
      <c r="BK152" s="146">
        <f>ROUND(I152*H152,2)</f>
        <v>0</v>
      </c>
      <c r="BL152" s="17" t="s">
        <v>153</v>
      </c>
      <c r="BM152" s="145" t="s">
        <v>1646</v>
      </c>
    </row>
    <row r="153" spans="2:51" s="13" customFormat="1" ht="12">
      <c r="B153" s="147"/>
      <c r="D153" s="148" t="s">
        <v>155</v>
      </c>
      <c r="E153" s="149" t="s">
        <v>1</v>
      </c>
      <c r="F153" s="150" t="s">
        <v>1647</v>
      </c>
      <c r="H153" s="190">
        <v>47.82</v>
      </c>
      <c r="L153" s="147"/>
      <c r="M153" s="151"/>
      <c r="N153" s="152"/>
      <c r="O153" s="152"/>
      <c r="P153" s="152"/>
      <c r="Q153" s="152"/>
      <c r="R153" s="152"/>
      <c r="S153" s="152"/>
      <c r="T153" s="153"/>
      <c r="AT153" s="149" t="s">
        <v>155</v>
      </c>
      <c r="AU153" s="149" t="s">
        <v>80</v>
      </c>
      <c r="AV153" s="13" t="s">
        <v>80</v>
      </c>
      <c r="AW153" s="13" t="s">
        <v>28</v>
      </c>
      <c r="AX153" s="13" t="s">
        <v>78</v>
      </c>
      <c r="AY153" s="149" t="s">
        <v>147</v>
      </c>
    </row>
    <row r="154" spans="1:65" s="2" customFormat="1" ht="24.2" customHeight="1">
      <c r="A154" s="26"/>
      <c r="B154" s="134"/>
      <c r="C154" s="135" t="s">
        <v>211</v>
      </c>
      <c r="D154" s="135" t="s">
        <v>149</v>
      </c>
      <c r="E154" s="136" t="s">
        <v>221</v>
      </c>
      <c r="F154" s="137" t="s">
        <v>222</v>
      </c>
      <c r="G154" s="138" t="s">
        <v>152</v>
      </c>
      <c r="H154" s="189">
        <v>147.75</v>
      </c>
      <c r="I154" s="139">
        <v>0</v>
      </c>
      <c r="J154" s="139">
        <f>ROUND(I154*H154,2)</f>
        <v>0</v>
      </c>
      <c r="K154" s="140"/>
      <c r="L154" s="27"/>
      <c r="M154" s="141" t="s">
        <v>1</v>
      </c>
      <c r="N154" s="142" t="s">
        <v>36</v>
      </c>
      <c r="O154" s="143">
        <v>0.33</v>
      </c>
      <c r="P154" s="143">
        <f>O154*H154</f>
        <v>48.7575</v>
      </c>
      <c r="Q154" s="143">
        <v>0.00438</v>
      </c>
      <c r="R154" s="143">
        <f>Q154*H154</f>
        <v>0.6471450000000001</v>
      </c>
      <c r="S154" s="143">
        <v>0</v>
      </c>
      <c r="T154" s="144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5" t="s">
        <v>153</v>
      </c>
      <c r="AT154" s="145" t="s">
        <v>149</v>
      </c>
      <c r="AU154" s="145" t="s">
        <v>80</v>
      </c>
      <c r="AY154" s="17" t="s">
        <v>147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7" t="s">
        <v>78</v>
      </c>
      <c r="BK154" s="146">
        <f>ROUND(I154*H154,2)</f>
        <v>0</v>
      </c>
      <c r="BL154" s="17" t="s">
        <v>153</v>
      </c>
      <c r="BM154" s="145" t="s">
        <v>1648</v>
      </c>
    </row>
    <row r="155" spans="1:65" s="2" customFormat="1" ht="24.2" customHeight="1">
      <c r="A155" s="26"/>
      <c r="B155" s="134"/>
      <c r="C155" s="135" t="s">
        <v>216</v>
      </c>
      <c r="D155" s="135" t="s">
        <v>149</v>
      </c>
      <c r="E155" s="136" t="s">
        <v>225</v>
      </c>
      <c r="F155" s="137" t="s">
        <v>226</v>
      </c>
      <c r="G155" s="138" t="s">
        <v>152</v>
      </c>
      <c r="H155" s="189">
        <v>147.75</v>
      </c>
      <c r="I155" s="139">
        <v>0</v>
      </c>
      <c r="J155" s="139">
        <f>ROUND(I155*H155,2)</f>
        <v>0</v>
      </c>
      <c r="K155" s="140"/>
      <c r="L155" s="27"/>
      <c r="M155" s="141" t="s">
        <v>1</v>
      </c>
      <c r="N155" s="142" t="s">
        <v>36</v>
      </c>
      <c r="O155" s="143">
        <v>0.38</v>
      </c>
      <c r="P155" s="143">
        <f>O155*H155</f>
        <v>56.145</v>
      </c>
      <c r="Q155" s="143">
        <v>0.0231</v>
      </c>
      <c r="R155" s="143">
        <f>Q155*H155</f>
        <v>3.4130249999999998</v>
      </c>
      <c r="S155" s="143">
        <v>0</v>
      </c>
      <c r="T155" s="144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5" t="s">
        <v>153</v>
      </c>
      <c r="AT155" s="145" t="s">
        <v>149</v>
      </c>
      <c r="AU155" s="145" t="s">
        <v>80</v>
      </c>
      <c r="AY155" s="17" t="s">
        <v>147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7" t="s">
        <v>78</v>
      </c>
      <c r="BK155" s="146">
        <f>ROUND(I155*H155,2)</f>
        <v>0</v>
      </c>
      <c r="BL155" s="17" t="s">
        <v>153</v>
      </c>
      <c r="BM155" s="145" t="s">
        <v>1649</v>
      </c>
    </row>
    <row r="156" spans="2:51" s="13" customFormat="1" ht="12">
      <c r="B156" s="147"/>
      <c r="D156" s="148" t="s">
        <v>155</v>
      </c>
      <c r="E156" s="149" t="s">
        <v>1</v>
      </c>
      <c r="F156" s="150" t="s">
        <v>1650</v>
      </c>
      <c r="H156" s="190">
        <v>147.75</v>
      </c>
      <c r="L156" s="147"/>
      <c r="M156" s="151"/>
      <c r="N156" s="152"/>
      <c r="O156" s="152"/>
      <c r="P156" s="152"/>
      <c r="Q156" s="152"/>
      <c r="R156" s="152"/>
      <c r="S156" s="152"/>
      <c r="T156" s="153"/>
      <c r="AT156" s="149" t="s">
        <v>155</v>
      </c>
      <c r="AU156" s="149" t="s">
        <v>80</v>
      </c>
      <c r="AV156" s="13" t="s">
        <v>80</v>
      </c>
      <c r="AW156" s="13" t="s">
        <v>28</v>
      </c>
      <c r="AX156" s="13" t="s">
        <v>78</v>
      </c>
      <c r="AY156" s="149" t="s">
        <v>147</v>
      </c>
    </row>
    <row r="157" spans="1:65" s="2" customFormat="1" ht="24.2" customHeight="1">
      <c r="A157" s="26"/>
      <c r="B157" s="134"/>
      <c r="C157" s="135" t="s">
        <v>8</v>
      </c>
      <c r="D157" s="135" t="s">
        <v>149</v>
      </c>
      <c r="E157" s="136" t="s">
        <v>230</v>
      </c>
      <c r="F157" s="137" t="s">
        <v>231</v>
      </c>
      <c r="G157" s="138" t="s">
        <v>152</v>
      </c>
      <c r="H157" s="189">
        <v>47.82</v>
      </c>
      <c r="I157" s="139">
        <v>0</v>
      </c>
      <c r="J157" s="139">
        <f>ROUND(I157*H157,2)</f>
        <v>0</v>
      </c>
      <c r="K157" s="140"/>
      <c r="L157" s="27"/>
      <c r="M157" s="141" t="s">
        <v>1</v>
      </c>
      <c r="N157" s="142" t="s">
        <v>36</v>
      </c>
      <c r="O157" s="143">
        <v>0.42</v>
      </c>
      <c r="P157" s="143">
        <f>O157*H157</f>
        <v>20.0844</v>
      </c>
      <c r="Q157" s="143">
        <v>0.0315</v>
      </c>
      <c r="R157" s="143">
        <f>Q157*H157</f>
        <v>1.50633</v>
      </c>
      <c r="S157" s="143">
        <v>0</v>
      </c>
      <c r="T157" s="144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5" t="s">
        <v>153</v>
      </c>
      <c r="AT157" s="145" t="s">
        <v>149</v>
      </c>
      <c r="AU157" s="145" t="s">
        <v>80</v>
      </c>
      <c r="AY157" s="17" t="s">
        <v>147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7" t="s">
        <v>78</v>
      </c>
      <c r="BK157" s="146">
        <f>ROUND(I157*H157,2)</f>
        <v>0</v>
      </c>
      <c r="BL157" s="17" t="s">
        <v>153</v>
      </c>
      <c r="BM157" s="145" t="s">
        <v>1651</v>
      </c>
    </row>
    <row r="158" spans="1:65" s="2" customFormat="1" ht="24.2" customHeight="1">
      <c r="A158" s="26"/>
      <c r="B158" s="134"/>
      <c r="C158" s="135" t="s">
        <v>224</v>
      </c>
      <c r="D158" s="135" t="s">
        <v>149</v>
      </c>
      <c r="E158" s="136" t="s">
        <v>240</v>
      </c>
      <c r="F158" s="137" t="s">
        <v>241</v>
      </c>
      <c r="G158" s="138" t="s">
        <v>152</v>
      </c>
      <c r="H158" s="189">
        <v>21.58</v>
      </c>
      <c r="I158" s="139">
        <v>0</v>
      </c>
      <c r="J158" s="139">
        <f>ROUND(I158*H158,2)</f>
        <v>0</v>
      </c>
      <c r="K158" s="140"/>
      <c r="L158" s="27"/>
      <c r="M158" s="141" t="s">
        <v>1</v>
      </c>
      <c r="N158" s="142" t="s">
        <v>36</v>
      </c>
      <c r="O158" s="143">
        <v>0.294</v>
      </c>
      <c r="P158" s="143">
        <f>O158*H158</f>
        <v>6.344519999999999</v>
      </c>
      <c r="Q158" s="143">
        <v>0.00628</v>
      </c>
      <c r="R158" s="143">
        <f>Q158*H158</f>
        <v>0.1355224</v>
      </c>
      <c r="S158" s="143">
        <v>0</v>
      </c>
      <c r="T158" s="144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5" t="s">
        <v>153</v>
      </c>
      <c r="AT158" s="145" t="s">
        <v>149</v>
      </c>
      <c r="AU158" s="145" t="s">
        <v>80</v>
      </c>
      <c r="AY158" s="17" t="s">
        <v>147</v>
      </c>
      <c r="BE158" s="146">
        <f>IF(N158="základní",J158,0)</f>
        <v>0</v>
      </c>
      <c r="BF158" s="146">
        <f>IF(N158="snížená",J158,0)</f>
        <v>0</v>
      </c>
      <c r="BG158" s="146">
        <f>IF(N158="zákl. přenesená",J158,0)</f>
        <v>0</v>
      </c>
      <c r="BH158" s="146">
        <f>IF(N158="sníž. přenesená",J158,0)</f>
        <v>0</v>
      </c>
      <c r="BI158" s="146">
        <f>IF(N158="nulová",J158,0)</f>
        <v>0</v>
      </c>
      <c r="BJ158" s="17" t="s">
        <v>78</v>
      </c>
      <c r="BK158" s="146">
        <f>ROUND(I158*H158,2)</f>
        <v>0</v>
      </c>
      <c r="BL158" s="17" t="s">
        <v>153</v>
      </c>
      <c r="BM158" s="145" t="s">
        <v>1652</v>
      </c>
    </row>
    <row r="159" spans="2:51" s="13" customFormat="1" ht="12">
      <c r="B159" s="147"/>
      <c r="D159" s="148" t="s">
        <v>155</v>
      </c>
      <c r="E159" s="149" t="s">
        <v>1</v>
      </c>
      <c r="F159" s="150" t="s">
        <v>1653</v>
      </c>
      <c r="H159" s="190">
        <v>21.58</v>
      </c>
      <c r="L159" s="147"/>
      <c r="M159" s="151"/>
      <c r="N159" s="152"/>
      <c r="O159" s="152"/>
      <c r="P159" s="152"/>
      <c r="Q159" s="152"/>
      <c r="R159" s="152"/>
      <c r="S159" s="152"/>
      <c r="T159" s="153"/>
      <c r="AT159" s="149" t="s">
        <v>155</v>
      </c>
      <c r="AU159" s="149" t="s">
        <v>80</v>
      </c>
      <c r="AV159" s="13" t="s">
        <v>80</v>
      </c>
      <c r="AW159" s="13" t="s">
        <v>28</v>
      </c>
      <c r="AX159" s="13" t="s">
        <v>78</v>
      </c>
      <c r="AY159" s="149" t="s">
        <v>147</v>
      </c>
    </row>
    <row r="160" spans="1:65" s="2" customFormat="1" ht="24.2" customHeight="1">
      <c r="A160" s="26"/>
      <c r="B160" s="134"/>
      <c r="C160" s="135" t="s">
        <v>229</v>
      </c>
      <c r="D160" s="135" t="s">
        <v>149</v>
      </c>
      <c r="E160" s="136" t="s">
        <v>245</v>
      </c>
      <c r="F160" s="137" t="s">
        <v>246</v>
      </c>
      <c r="G160" s="138" t="s">
        <v>152</v>
      </c>
      <c r="H160" s="189">
        <v>126.17</v>
      </c>
      <c r="I160" s="139">
        <v>0</v>
      </c>
      <c r="J160" s="139">
        <f>ROUND(I160*H160,2)</f>
        <v>0</v>
      </c>
      <c r="K160" s="140"/>
      <c r="L160" s="27"/>
      <c r="M160" s="141" t="s">
        <v>1</v>
      </c>
      <c r="N160" s="142" t="s">
        <v>36</v>
      </c>
      <c r="O160" s="143">
        <v>0.245</v>
      </c>
      <c r="P160" s="143">
        <f>O160*H160</f>
        <v>30.91165</v>
      </c>
      <c r="Q160" s="143">
        <v>0.00348</v>
      </c>
      <c r="R160" s="143">
        <f>Q160*H160</f>
        <v>0.4390716</v>
      </c>
      <c r="S160" s="143">
        <v>0</v>
      </c>
      <c r="T160" s="144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5" t="s">
        <v>153</v>
      </c>
      <c r="AT160" s="145" t="s">
        <v>149</v>
      </c>
      <c r="AU160" s="145" t="s">
        <v>80</v>
      </c>
      <c r="AY160" s="17" t="s">
        <v>147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7" t="s">
        <v>78</v>
      </c>
      <c r="BK160" s="146">
        <f>ROUND(I160*H160,2)</f>
        <v>0</v>
      </c>
      <c r="BL160" s="17" t="s">
        <v>153</v>
      </c>
      <c r="BM160" s="145" t="s">
        <v>1654</v>
      </c>
    </row>
    <row r="161" spans="2:51" s="13" customFormat="1" ht="12">
      <c r="B161" s="147"/>
      <c r="D161" s="148" t="s">
        <v>155</v>
      </c>
      <c r="E161" s="149" t="s">
        <v>1</v>
      </c>
      <c r="F161" s="150" t="s">
        <v>1655</v>
      </c>
      <c r="H161" s="190">
        <v>126.17</v>
      </c>
      <c r="L161" s="147"/>
      <c r="M161" s="151"/>
      <c r="N161" s="152"/>
      <c r="O161" s="152"/>
      <c r="P161" s="152"/>
      <c r="Q161" s="152"/>
      <c r="R161" s="152"/>
      <c r="S161" s="152"/>
      <c r="T161" s="153"/>
      <c r="AT161" s="149" t="s">
        <v>155</v>
      </c>
      <c r="AU161" s="149" t="s">
        <v>80</v>
      </c>
      <c r="AV161" s="13" t="s">
        <v>80</v>
      </c>
      <c r="AW161" s="13" t="s">
        <v>28</v>
      </c>
      <c r="AX161" s="13" t="s">
        <v>78</v>
      </c>
      <c r="AY161" s="149" t="s">
        <v>147</v>
      </c>
    </row>
    <row r="162" spans="1:65" s="2" customFormat="1" ht="14.45" customHeight="1">
      <c r="A162" s="26"/>
      <c r="B162" s="134"/>
      <c r="C162" s="135" t="s">
        <v>233</v>
      </c>
      <c r="D162" s="135" t="s">
        <v>149</v>
      </c>
      <c r="E162" s="136" t="s">
        <v>249</v>
      </c>
      <c r="F162" s="137" t="s">
        <v>250</v>
      </c>
      <c r="G162" s="138" t="s">
        <v>152</v>
      </c>
      <c r="H162" s="189">
        <v>124.9</v>
      </c>
      <c r="I162" s="139">
        <v>0</v>
      </c>
      <c r="J162" s="139">
        <f>ROUND(I162*H162,2)</f>
        <v>0</v>
      </c>
      <c r="K162" s="140"/>
      <c r="L162" s="27"/>
      <c r="M162" s="141" t="s">
        <v>1</v>
      </c>
      <c r="N162" s="142" t="s">
        <v>36</v>
      </c>
      <c r="O162" s="143">
        <v>0.14</v>
      </c>
      <c r="P162" s="143">
        <f>O162*H162</f>
        <v>17.486000000000004</v>
      </c>
      <c r="Q162" s="143">
        <v>0</v>
      </c>
      <c r="R162" s="143">
        <f>Q162*H162</f>
        <v>0</v>
      </c>
      <c r="S162" s="143">
        <v>0</v>
      </c>
      <c r="T162" s="144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5" t="s">
        <v>153</v>
      </c>
      <c r="AT162" s="145" t="s">
        <v>149</v>
      </c>
      <c r="AU162" s="145" t="s">
        <v>80</v>
      </c>
      <c r="AY162" s="17" t="s">
        <v>147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7" t="s">
        <v>78</v>
      </c>
      <c r="BK162" s="146">
        <f>ROUND(I162*H162,2)</f>
        <v>0</v>
      </c>
      <c r="BL162" s="17" t="s">
        <v>153</v>
      </c>
      <c r="BM162" s="145" t="s">
        <v>1656</v>
      </c>
    </row>
    <row r="163" spans="2:51" s="13" customFormat="1" ht="12">
      <c r="B163" s="147"/>
      <c r="D163" s="148" t="s">
        <v>155</v>
      </c>
      <c r="E163" s="149" t="s">
        <v>1</v>
      </c>
      <c r="F163" s="150" t="s">
        <v>1657</v>
      </c>
      <c r="H163" s="190">
        <v>124.9</v>
      </c>
      <c r="L163" s="147"/>
      <c r="M163" s="151"/>
      <c r="N163" s="152"/>
      <c r="O163" s="152"/>
      <c r="P163" s="152"/>
      <c r="Q163" s="152"/>
      <c r="R163" s="152"/>
      <c r="S163" s="152"/>
      <c r="T163" s="153"/>
      <c r="AT163" s="149" t="s">
        <v>155</v>
      </c>
      <c r="AU163" s="149" t="s">
        <v>80</v>
      </c>
      <c r="AV163" s="13" t="s">
        <v>80</v>
      </c>
      <c r="AW163" s="13" t="s">
        <v>28</v>
      </c>
      <c r="AX163" s="13" t="s">
        <v>78</v>
      </c>
      <c r="AY163" s="149" t="s">
        <v>147</v>
      </c>
    </row>
    <row r="164" spans="1:65" s="2" customFormat="1" ht="14.45" customHeight="1">
      <c r="A164" s="26"/>
      <c r="B164" s="134"/>
      <c r="C164" s="135" t="s">
        <v>239</v>
      </c>
      <c r="D164" s="135" t="s">
        <v>149</v>
      </c>
      <c r="E164" s="136" t="s">
        <v>259</v>
      </c>
      <c r="F164" s="137" t="s">
        <v>260</v>
      </c>
      <c r="G164" s="138" t="s">
        <v>152</v>
      </c>
      <c r="H164" s="189">
        <v>14.5</v>
      </c>
      <c r="I164" s="139">
        <v>0</v>
      </c>
      <c r="J164" s="139">
        <f>ROUND(I164*H164,2)</f>
        <v>0</v>
      </c>
      <c r="K164" s="140"/>
      <c r="L164" s="27"/>
      <c r="M164" s="141" t="s">
        <v>1</v>
      </c>
      <c r="N164" s="142" t="s">
        <v>36</v>
      </c>
      <c r="O164" s="143">
        <v>0.245</v>
      </c>
      <c r="P164" s="143">
        <f>O164*H164</f>
        <v>3.5524999999999998</v>
      </c>
      <c r="Q164" s="143">
        <v>0.2756</v>
      </c>
      <c r="R164" s="143">
        <f>Q164*H164</f>
        <v>3.9962</v>
      </c>
      <c r="S164" s="143">
        <v>0</v>
      </c>
      <c r="T164" s="144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5" t="s">
        <v>153</v>
      </c>
      <c r="AT164" s="145" t="s">
        <v>149</v>
      </c>
      <c r="AU164" s="145" t="s">
        <v>80</v>
      </c>
      <c r="AY164" s="17" t="s">
        <v>147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7" t="s">
        <v>78</v>
      </c>
      <c r="BK164" s="146">
        <f>ROUND(I164*H164,2)</f>
        <v>0</v>
      </c>
      <c r="BL164" s="17" t="s">
        <v>153</v>
      </c>
      <c r="BM164" s="145" t="s">
        <v>1658</v>
      </c>
    </row>
    <row r="165" spans="1:65" s="2" customFormat="1" ht="24.2" customHeight="1">
      <c r="A165" s="26"/>
      <c r="B165" s="134"/>
      <c r="C165" s="135" t="s">
        <v>244</v>
      </c>
      <c r="D165" s="135" t="s">
        <v>149</v>
      </c>
      <c r="E165" s="136" t="s">
        <v>263</v>
      </c>
      <c r="F165" s="137" t="s">
        <v>264</v>
      </c>
      <c r="G165" s="138" t="s">
        <v>152</v>
      </c>
      <c r="H165" s="189">
        <v>14.5</v>
      </c>
      <c r="I165" s="139">
        <v>0</v>
      </c>
      <c r="J165" s="139">
        <f>ROUND(I165*H165,2)</f>
        <v>0</v>
      </c>
      <c r="K165" s="140"/>
      <c r="L165" s="27"/>
      <c r="M165" s="141" t="s">
        <v>1</v>
      </c>
      <c r="N165" s="142" t="s">
        <v>36</v>
      </c>
      <c r="O165" s="143">
        <v>0.508</v>
      </c>
      <c r="P165" s="143">
        <f>O165*H165</f>
        <v>7.366</v>
      </c>
      <c r="Q165" s="143">
        <v>0.28362</v>
      </c>
      <c r="R165" s="143">
        <f>Q165*H165</f>
        <v>4.112489999999999</v>
      </c>
      <c r="S165" s="143">
        <v>0</v>
      </c>
      <c r="T165" s="144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5" t="s">
        <v>153</v>
      </c>
      <c r="AT165" s="145" t="s">
        <v>149</v>
      </c>
      <c r="AU165" s="145" t="s">
        <v>80</v>
      </c>
      <c r="AY165" s="17" t="s">
        <v>147</v>
      </c>
      <c r="BE165" s="146">
        <f>IF(N165="základní",J165,0)</f>
        <v>0</v>
      </c>
      <c r="BF165" s="146">
        <f>IF(N165="snížená",J165,0)</f>
        <v>0</v>
      </c>
      <c r="BG165" s="146">
        <f>IF(N165="zákl. přenesená",J165,0)</f>
        <v>0</v>
      </c>
      <c r="BH165" s="146">
        <f>IF(N165="sníž. přenesená",J165,0)</f>
        <v>0</v>
      </c>
      <c r="BI165" s="146">
        <f>IF(N165="nulová",J165,0)</f>
        <v>0</v>
      </c>
      <c r="BJ165" s="17" t="s">
        <v>78</v>
      </c>
      <c r="BK165" s="146">
        <f>ROUND(I165*H165,2)</f>
        <v>0</v>
      </c>
      <c r="BL165" s="17" t="s">
        <v>153</v>
      </c>
      <c r="BM165" s="145" t="s">
        <v>1659</v>
      </c>
    </row>
    <row r="166" spans="2:63" s="12" customFormat="1" ht="22.9" customHeight="1">
      <c r="B166" s="122"/>
      <c r="D166" s="123" t="s">
        <v>70</v>
      </c>
      <c r="E166" s="132" t="s">
        <v>190</v>
      </c>
      <c r="F166" s="132" t="s">
        <v>279</v>
      </c>
      <c r="H166" s="191"/>
      <c r="J166" s="133">
        <f>BK166</f>
        <v>0</v>
      </c>
      <c r="L166" s="122"/>
      <c r="M166" s="126"/>
      <c r="N166" s="127"/>
      <c r="O166" s="127"/>
      <c r="P166" s="128">
        <f>SUM(P167:P193)</f>
        <v>97.91613000000002</v>
      </c>
      <c r="Q166" s="127"/>
      <c r="R166" s="128">
        <f>SUM(R167:R193)</f>
        <v>0.012344399999999998</v>
      </c>
      <c r="S166" s="127"/>
      <c r="T166" s="129">
        <f>SUM(T167:T193)</f>
        <v>5.49386</v>
      </c>
      <c r="AR166" s="123" t="s">
        <v>78</v>
      </c>
      <c r="AT166" s="130" t="s">
        <v>70</v>
      </c>
      <c r="AU166" s="130" t="s">
        <v>78</v>
      </c>
      <c r="AY166" s="123" t="s">
        <v>147</v>
      </c>
      <c r="BK166" s="131">
        <f>SUM(BK167:BK193)</f>
        <v>0</v>
      </c>
    </row>
    <row r="167" spans="1:65" s="2" customFormat="1" ht="24.2" customHeight="1">
      <c r="A167" s="26"/>
      <c r="B167" s="134"/>
      <c r="C167" s="135" t="s">
        <v>7</v>
      </c>
      <c r="D167" s="135" t="s">
        <v>149</v>
      </c>
      <c r="E167" s="136" t="s">
        <v>281</v>
      </c>
      <c r="F167" s="137" t="s">
        <v>282</v>
      </c>
      <c r="G167" s="138" t="s">
        <v>152</v>
      </c>
      <c r="H167" s="189">
        <v>140</v>
      </c>
      <c r="I167" s="139">
        <v>0</v>
      </c>
      <c r="J167" s="139">
        <f>ROUND(I167*H167,2)</f>
        <v>0</v>
      </c>
      <c r="K167" s="140"/>
      <c r="L167" s="27"/>
      <c r="M167" s="141" t="s">
        <v>1</v>
      </c>
      <c r="N167" s="142" t="s">
        <v>36</v>
      </c>
      <c r="O167" s="143">
        <v>0.11</v>
      </c>
      <c r="P167" s="143">
        <f>O167*H167</f>
        <v>15.4</v>
      </c>
      <c r="Q167" s="143">
        <v>0</v>
      </c>
      <c r="R167" s="143">
        <f>Q167*H167</f>
        <v>0</v>
      </c>
      <c r="S167" s="143">
        <v>0</v>
      </c>
      <c r="T167" s="144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5" t="s">
        <v>153</v>
      </c>
      <c r="AT167" s="145" t="s">
        <v>149</v>
      </c>
      <c r="AU167" s="145" t="s">
        <v>80</v>
      </c>
      <c r="AY167" s="17" t="s">
        <v>147</v>
      </c>
      <c r="BE167" s="146">
        <f>IF(N167="základní",J167,0)</f>
        <v>0</v>
      </c>
      <c r="BF167" s="146">
        <f>IF(N167="snížená",J167,0)</f>
        <v>0</v>
      </c>
      <c r="BG167" s="146">
        <f>IF(N167="zákl. přenesená",J167,0)</f>
        <v>0</v>
      </c>
      <c r="BH167" s="146">
        <f>IF(N167="sníž. přenesená",J167,0)</f>
        <v>0</v>
      </c>
      <c r="BI167" s="146">
        <f>IF(N167="nulová",J167,0)</f>
        <v>0</v>
      </c>
      <c r="BJ167" s="17" t="s">
        <v>78</v>
      </c>
      <c r="BK167" s="146">
        <f>ROUND(I167*H167,2)</f>
        <v>0</v>
      </c>
      <c r="BL167" s="17" t="s">
        <v>153</v>
      </c>
      <c r="BM167" s="145" t="s">
        <v>1660</v>
      </c>
    </row>
    <row r="168" spans="1:65" s="2" customFormat="1" ht="24.2" customHeight="1">
      <c r="A168" s="26"/>
      <c r="B168" s="134"/>
      <c r="C168" s="135" t="s">
        <v>253</v>
      </c>
      <c r="D168" s="135" t="s">
        <v>149</v>
      </c>
      <c r="E168" s="136" t="s">
        <v>285</v>
      </c>
      <c r="F168" s="137" t="s">
        <v>286</v>
      </c>
      <c r="G168" s="138" t="s">
        <v>152</v>
      </c>
      <c r="H168" s="189">
        <v>4200</v>
      </c>
      <c r="I168" s="139">
        <v>0</v>
      </c>
      <c r="J168" s="139">
        <f>ROUND(I168*H168,2)</f>
        <v>0</v>
      </c>
      <c r="K168" s="140"/>
      <c r="L168" s="27"/>
      <c r="M168" s="141" t="s">
        <v>1</v>
      </c>
      <c r="N168" s="142" t="s">
        <v>36</v>
      </c>
      <c r="O168" s="143">
        <v>0</v>
      </c>
      <c r="P168" s="143">
        <f>O168*H168</f>
        <v>0</v>
      </c>
      <c r="Q168" s="143">
        <v>0</v>
      </c>
      <c r="R168" s="143">
        <f>Q168*H168</f>
        <v>0</v>
      </c>
      <c r="S168" s="143">
        <v>0</v>
      </c>
      <c r="T168" s="144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5" t="s">
        <v>153</v>
      </c>
      <c r="AT168" s="145" t="s">
        <v>149</v>
      </c>
      <c r="AU168" s="145" t="s">
        <v>80</v>
      </c>
      <c r="AY168" s="17" t="s">
        <v>147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7" t="s">
        <v>78</v>
      </c>
      <c r="BK168" s="146">
        <f>ROUND(I168*H168,2)</f>
        <v>0</v>
      </c>
      <c r="BL168" s="17" t="s">
        <v>153</v>
      </c>
      <c r="BM168" s="145" t="s">
        <v>1661</v>
      </c>
    </row>
    <row r="169" spans="2:51" s="13" customFormat="1" ht="12">
      <c r="B169" s="147"/>
      <c r="D169" s="148" t="s">
        <v>155</v>
      </c>
      <c r="F169" s="150" t="s">
        <v>1662</v>
      </c>
      <c r="H169" s="190">
        <v>4200</v>
      </c>
      <c r="L169" s="147"/>
      <c r="M169" s="151"/>
      <c r="N169" s="152"/>
      <c r="O169" s="152"/>
      <c r="P169" s="152"/>
      <c r="Q169" s="152"/>
      <c r="R169" s="152"/>
      <c r="S169" s="152"/>
      <c r="T169" s="153"/>
      <c r="AT169" s="149" t="s">
        <v>155</v>
      </c>
      <c r="AU169" s="149" t="s">
        <v>80</v>
      </c>
      <c r="AV169" s="13" t="s">
        <v>80</v>
      </c>
      <c r="AW169" s="13" t="s">
        <v>3</v>
      </c>
      <c r="AX169" s="13" t="s">
        <v>78</v>
      </c>
      <c r="AY169" s="149" t="s">
        <v>147</v>
      </c>
    </row>
    <row r="170" spans="1:65" s="2" customFormat="1" ht="24.2" customHeight="1">
      <c r="A170" s="26"/>
      <c r="B170" s="134"/>
      <c r="C170" s="135" t="s">
        <v>258</v>
      </c>
      <c r="D170" s="135" t="s">
        <v>149</v>
      </c>
      <c r="E170" s="136" t="s">
        <v>290</v>
      </c>
      <c r="F170" s="137" t="s">
        <v>291</v>
      </c>
      <c r="G170" s="138" t="s">
        <v>152</v>
      </c>
      <c r="H170" s="189">
        <v>140</v>
      </c>
      <c r="I170" s="139">
        <v>0</v>
      </c>
      <c r="J170" s="139">
        <f>ROUND(I170*H170,2)</f>
        <v>0</v>
      </c>
      <c r="K170" s="140"/>
      <c r="L170" s="27"/>
      <c r="M170" s="141" t="s">
        <v>1</v>
      </c>
      <c r="N170" s="142" t="s">
        <v>36</v>
      </c>
      <c r="O170" s="143">
        <v>0.069</v>
      </c>
      <c r="P170" s="143">
        <f>O170*H170</f>
        <v>9.66</v>
      </c>
      <c r="Q170" s="143">
        <v>0</v>
      </c>
      <c r="R170" s="143">
        <f>Q170*H170</f>
        <v>0</v>
      </c>
      <c r="S170" s="143">
        <v>0</v>
      </c>
      <c r="T170" s="144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5" t="s">
        <v>153</v>
      </c>
      <c r="AT170" s="145" t="s">
        <v>149</v>
      </c>
      <c r="AU170" s="145" t="s">
        <v>80</v>
      </c>
      <c r="AY170" s="17" t="s">
        <v>147</v>
      </c>
      <c r="BE170" s="146">
        <f>IF(N170="základní",J170,0)</f>
        <v>0</v>
      </c>
      <c r="BF170" s="146">
        <f>IF(N170="snížená",J170,0)</f>
        <v>0</v>
      </c>
      <c r="BG170" s="146">
        <f>IF(N170="zákl. přenesená",J170,0)</f>
        <v>0</v>
      </c>
      <c r="BH170" s="146">
        <f>IF(N170="sníž. přenesená",J170,0)</f>
        <v>0</v>
      </c>
      <c r="BI170" s="146">
        <f>IF(N170="nulová",J170,0)</f>
        <v>0</v>
      </c>
      <c r="BJ170" s="17" t="s">
        <v>78</v>
      </c>
      <c r="BK170" s="146">
        <f>ROUND(I170*H170,2)</f>
        <v>0</v>
      </c>
      <c r="BL170" s="17" t="s">
        <v>153</v>
      </c>
      <c r="BM170" s="145" t="s">
        <v>1663</v>
      </c>
    </row>
    <row r="171" spans="1:65" s="2" customFormat="1" ht="24.2" customHeight="1">
      <c r="A171" s="26"/>
      <c r="B171" s="134"/>
      <c r="C171" s="135" t="s">
        <v>262</v>
      </c>
      <c r="D171" s="135" t="s">
        <v>149</v>
      </c>
      <c r="E171" s="136" t="s">
        <v>294</v>
      </c>
      <c r="F171" s="137" t="s">
        <v>295</v>
      </c>
      <c r="G171" s="138" t="s">
        <v>152</v>
      </c>
      <c r="H171" s="189">
        <v>50</v>
      </c>
      <c r="I171" s="139">
        <v>0</v>
      </c>
      <c r="J171" s="139">
        <f>ROUND(I171*H171,2)</f>
        <v>0</v>
      </c>
      <c r="K171" s="140"/>
      <c r="L171" s="27"/>
      <c r="M171" s="141" t="s">
        <v>1</v>
      </c>
      <c r="N171" s="142" t="s">
        <v>36</v>
      </c>
      <c r="O171" s="143">
        <v>0.105</v>
      </c>
      <c r="P171" s="143">
        <f>O171*H171</f>
        <v>5.25</v>
      </c>
      <c r="Q171" s="143">
        <v>0.00013</v>
      </c>
      <c r="R171" s="143">
        <f>Q171*H171</f>
        <v>0.0065</v>
      </c>
      <c r="S171" s="143">
        <v>0</v>
      </c>
      <c r="T171" s="144">
        <f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5" t="s">
        <v>153</v>
      </c>
      <c r="AT171" s="145" t="s">
        <v>149</v>
      </c>
      <c r="AU171" s="145" t="s">
        <v>80</v>
      </c>
      <c r="AY171" s="17" t="s">
        <v>147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17" t="s">
        <v>78</v>
      </c>
      <c r="BK171" s="146">
        <f>ROUND(I171*H171,2)</f>
        <v>0</v>
      </c>
      <c r="BL171" s="17" t="s">
        <v>153</v>
      </c>
      <c r="BM171" s="145" t="s">
        <v>1664</v>
      </c>
    </row>
    <row r="172" spans="1:65" s="2" customFormat="1" ht="24.2" customHeight="1">
      <c r="A172" s="26"/>
      <c r="B172" s="134"/>
      <c r="C172" s="135" t="s">
        <v>266</v>
      </c>
      <c r="D172" s="135" t="s">
        <v>149</v>
      </c>
      <c r="E172" s="136" t="s">
        <v>298</v>
      </c>
      <c r="F172" s="137" t="s">
        <v>299</v>
      </c>
      <c r="G172" s="138" t="s">
        <v>152</v>
      </c>
      <c r="H172" s="189">
        <v>132.61</v>
      </c>
      <c r="I172" s="139">
        <v>0</v>
      </c>
      <c r="J172" s="139">
        <f>ROUND(I172*H172,2)</f>
        <v>0</v>
      </c>
      <c r="K172" s="140"/>
      <c r="L172" s="27"/>
      <c r="M172" s="141" t="s">
        <v>1</v>
      </c>
      <c r="N172" s="142" t="s">
        <v>36</v>
      </c>
      <c r="O172" s="143">
        <v>0.308</v>
      </c>
      <c r="P172" s="143">
        <f>O172*H172</f>
        <v>40.843880000000006</v>
      </c>
      <c r="Q172" s="143">
        <v>4E-05</v>
      </c>
      <c r="R172" s="143">
        <f>Q172*H172</f>
        <v>0.005304400000000001</v>
      </c>
      <c r="S172" s="143">
        <v>0</v>
      </c>
      <c r="T172" s="144">
        <f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5" t="s">
        <v>153</v>
      </c>
      <c r="AT172" s="145" t="s">
        <v>149</v>
      </c>
      <c r="AU172" s="145" t="s">
        <v>80</v>
      </c>
      <c r="AY172" s="17" t="s">
        <v>147</v>
      </c>
      <c r="BE172" s="146">
        <f>IF(N172="základní",J172,0)</f>
        <v>0</v>
      </c>
      <c r="BF172" s="146">
        <f>IF(N172="snížená",J172,0)</f>
        <v>0</v>
      </c>
      <c r="BG172" s="146">
        <f>IF(N172="zákl. přenesená",J172,0)</f>
        <v>0</v>
      </c>
      <c r="BH172" s="146">
        <f>IF(N172="sníž. přenesená",J172,0)</f>
        <v>0</v>
      </c>
      <c r="BI172" s="146">
        <f>IF(N172="nulová",J172,0)</f>
        <v>0</v>
      </c>
      <c r="BJ172" s="17" t="s">
        <v>78</v>
      </c>
      <c r="BK172" s="146">
        <f>ROUND(I172*H172,2)</f>
        <v>0</v>
      </c>
      <c r="BL172" s="17" t="s">
        <v>153</v>
      </c>
      <c r="BM172" s="145" t="s">
        <v>1665</v>
      </c>
    </row>
    <row r="173" spans="2:51" s="13" customFormat="1" ht="12">
      <c r="B173" s="147"/>
      <c r="D173" s="148" t="s">
        <v>155</v>
      </c>
      <c r="E173" s="149" t="s">
        <v>1</v>
      </c>
      <c r="F173" s="150" t="s">
        <v>1666</v>
      </c>
      <c r="H173" s="190">
        <v>132.61</v>
      </c>
      <c r="L173" s="147"/>
      <c r="M173" s="151"/>
      <c r="N173" s="152"/>
      <c r="O173" s="152"/>
      <c r="P173" s="152"/>
      <c r="Q173" s="152"/>
      <c r="R173" s="152"/>
      <c r="S173" s="152"/>
      <c r="T173" s="153"/>
      <c r="AT173" s="149" t="s">
        <v>155</v>
      </c>
      <c r="AU173" s="149" t="s">
        <v>80</v>
      </c>
      <c r="AV173" s="13" t="s">
        <v>80</v>
      </c>
      <c r="AW173" s="13" t="s">
        <v>28</v>
      </c>
      <c r="AX173" s="13" t="s">
        <v>78</v>
      </c>
      <c r="AY173" s="149" t="s">
        <v>147</v>
      </c>
    </row>
    <row r="174" spans="1:65" s="2" customFormat="1" ht="14.45" customHeight="1">
      <c r="A174" s="26"/>
      <c r="B174" s="134"/>
      <c r="C174" s="135" t="s">
        <v>271</v>
      </c>
      <c r="D174" s="135" t="s">
        <v>149</v>
      </c>
      <c r="E174" s="136" t="s">
        <v>303</v>
      </c>
      <c r="F174" s="137" t="s">
        <v>304</v>
      </c>
      <c r="G174" s="138" t="s">
        <v>269</v>
      </c>
      <c r="H174" s="189">
        <v>1</v>
      </c>
      <c r="I174" s="139">
        <v>0</v>
      </c>
      <c r="J174" s="139">
        <f>ROUND(I174*H174,2)</f>
        <v>0</v>
      </c>
      <c r="K174" s="140"/>
      <c r="L174" s="27"/>
      <c r="M174" s="141" t="s">
        <v>1</v>
      </c>
      <c r="N174" s="142" t="s">
        <v>36</v>
      </c>
      <c r="O174" s="143">
        <v>0.299</v>
      </c>
      <c r="P174" s="143">
        <f>O174*H174</f>
        <v>0.299</v>
      </c>
      <c r="Q174" s="143">
        <v>0.00018</v>
      </c>
      <c r="R174" s="143">
        <f>Q174*H174</f>
        <v>0.00018</v>
      </c>
      <c r="S174" s="143">
        <v>0</v>
      </c>
      <c r="T174" s="144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5" t="s">
        <v>153</v>
      </c>
      <c r="AT174" s="145" t="s">
        <v>149</v>
      </c>
      <c r="AU174" s="145" t="s">
        <v>80</v>
      </c>
      <c r="AY174" s="17" t="s">
        <v>147</v>
      </c>
      <c r="BE174" s="146">
        <f>IF(N174="základní",J174,0)</f>
        <v>0</v>
      </c>
      <c r="BF174" s="146">
        <f>IF(N174="snížená",J174,0)</f>
        <v>0</v>
      </c>
      <c r="BG174" s="146">
        <f>IF(N174="zákl. přenesená",J174,0)</f>
        <v>0</v>
      </c>
      <c r="BH174" s="146">
        <f>IF(N174="sníž. přenesená",J174,0)</f>
        <v>0</v>
      </c>
      <c r="BI174" s="146">
        <f>IF(N174="nulová",J174,0)</f>
        <v>0</v>
      </c>
      <c r="BJ174" s="17" t="s">
        <v>78</v>
      </c>
      <c r="BK174" s="146">
        <f>ROUND(I174*H174,2)</f>
        <v>0</v>
      </c>
      <c r="BL174" s="17" t="s">
        <v>153</v>
      </c>
      <c r="BM174" s="145" t="s">
        <v>1667</v>
      </c>
    </row>
    <row r="175" spans="2:51" s="13" customFormat="1" ht="12">
      <c r="B175" s="147"/>
      <c r="D175" s="148" t="s">
        <v>155</v>
      </c>
      <c r="E175" s="149" t="s">
        <v>1</v>
      </c>
      <c r="F175" s="150" t="s">
        <v>306</v>
      </c>
      <c r="H175" s="190">
        <v>1</v>
      </c>
      <c r="L175" s="147"/>
      <c r="M175" s="151"/>
      <c r="N175" s="152"/>
      <c r="O175" s="152"/>
      <c r="P175" s="152"/>
      <c r="Q175" s="152"/>
      <c r="R175" s="152"/>
      <c r="S175" s="152"/>
      <c r="T175" s="153"/>
      <c r="AT175" s="149" t="s">
        <v>155</v>
      </c>
      <c r="AU175" s="149" t="s">
        <v>80</v>
      </c>
      <c r="AV175" s="13" t="s">
        <v>80</v>
      </c>
      <c r="AW175" s="13" t="s">
        <v>28</v>
      </c>
      <c r="AX175" s="13" t="s">
        <v>78</v>
      </c>
      <c r="AY175" s="149" t="s">
        <v>147</v>
      </c>
    </row>
    <row r="176" spans="1:65" s="2" customFormat="1" ht="37.9" customHeight="1">
      <c r="A176" s="26"/>
      <c r="B176" s="134"/>
      <c r="C176" s="135">
        <v>27</v>
      </c>
      <c r="D176" s="135" t="s">
        <v>149</v>
      </c>
      <c r="E176" s="136" t="s">
        <v>312</v>
      </c>
      <c r="F176" s="137" t="s">
        <v>313</v>
      </c>
      <c r="G176" s="138" t="s">
        <v>314</v>
      </c>
      <c r="H176" s="189">
        <v>1</v>
      </c>
      <c r="I176" s="139">
        <v>0</v>
      </c>
      <c r="J176" s="139">
        <f>ROUND(I176*H176,2)</f>
        <v>0</v>
      </c>
      <c r="K176" s="140"/>
      <c r="L176" s="27"/>
      <c r="M176" s="141" t="s">
        <v>1</v>
      </c>
      <c r="N176" s="142" t="s">
        <v>36</v>
      </c>
      <c r="O176" s="143">
        <v>0.299</v>
      </c>
      <c r="P176" s="143">
        <f>O176*H176</f>
        <v>0.299</v>
      </c>
      <c r="Q176" s="143">
        <v>0.00018</v>
      </c>
      <c r="R176" s="143">
        <f>Q176*H176</f>
        <v>0.00018</v>
      </c>
      <c r="S176" s="143">
        <v>0</v>
      </c>
      <c r="T176" s="144">
        <f>S176*H176</f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45" t="s">
        <v>153</v>
      </c>
      <c r="AT176" s="145" t="s">
        <v>149</v>
      </c>
      <c r="AU176" s="145" t="s">
        <v>80</v>
      </c>
      <c r="AY176" s="17" t="s">
        <v>147</v>
      </c>
      <c r="BE176" s="146">
        <f>IF(N176="základní",J176,0)</f>
        <v>0</v>
      </c>
      <c r="BF176" s="146">
        <f>IF(N176="snížená",J176,0)</f>
        <v>0</v>
      </c>
      <c r="BG176" s="146">
        <f>IF(N176="zákl. přenesená",J176,0)</f>
        <v>0</v>
      </c>
      <c r="BH176" s="146">
        <f>IF(N176="sníž. přenesená",J176,0)</f>
        <v>0</v>
      </c>
      <c r="BI176" s="146">
        <f>IF(N176="nulová",J176,0)</f>
        <v>0</v>
      </c>
      <c r="BJ176" s="17" t="s">
        <v>78</v>
      </c>
      <c r="BK176" s="146">
        <f>ROUND(I176*H176,2)</f>
        <v>0</v>
      </c>
      <c r="BL176" s="17" t="s">
        <v>153</v>
      </c>
      <c r="BM176" s="145" t="s">
        <v>1668</v>
      </c>
    </row>
    <row r="177" spans="2:51" s="13" customFormat="1" ht="12">
      <c r="B177" s="147"/>
      <c r="D177" s="148" t="s">
        <v>155</v>
      </c>
      <c r="E177" s="149" t="s">
        <v>1</v>
      </c>
      <c r="F177" s="150" t="s">
        <v>316</v>
      </c>
      <c r="H177" s="190">
        <v>1</v>
      </c>
      <c r="L177" s="147"/>
      <c r="M177" s="151"/>
      <c r="N177" s="152"/>
      <c r="O177" s="152"/>
      <c r="P177" s="152"/>
      <c r="Q177" s="152"/>
      <c r="R177" s="152"/>
      <c r="S177" s="152"/>
      <c r="T177" s="153"/>
      <c r="AT177" s="149" t="s">
        <v>155</v>
      </c>
      <c r="AU177" s="149" t="s">
        <v>80</v>
      </c>
      <c r="AV177" s="13" t="s">
        <v>80</v>
      </c>
      <c r="AW177" s="13" t="s">
        <v>28</v>
      </c>
      <c r="AX177" s="13" t="s">
        <v>71</v>
      </c>
      <c r="AY177" s="149" t="s">
        <v>147</v>
      </c>
    </row>
    <row r="178" spans="2:51" s="15" customFormat="1" ht="12">
      <c r="B178" s="169"/>
      <c r="D178" s="148" t="s">
        <v>155</v>
      </c>
      <c r="E178" s="170" t="s">
        <v>1</v>
      </c>
      <c r="F178" s="171" t="s">
        <v>317</v>
      </c>
      <c r="H178" s="194">
        <v>1</v>
      </c>
      <c r="L178" s="169"/>
      <c r="M178" s="172"/>
      <c r="N178" s="173"/>
      <c r="O178" s="173"/>
      <c r="P178" s="173"/>
      <c r="Q178" s="173"/>
      <c r="R178" s="173"/>
      <c r="S178" s="173"/>
      <c r="T178" s="174"/>
      <c r="AT178" s="170" t="s">
        <v>155</v>
      </c>
      <c r="AU178" s="170" t="s">
        <v>80</v>
      </c>
      <c r="AV178" s="15" t="s">
        <v>153</v>
      </c>
      <c r="AW178" s="15" t="s">
        <v>28</v>
      </c>
      <c r="AX178" s="15" t="s">
        <v>78</v>
      </c>
      <c r="AY178" s="170" t="s">
        <v>147</v>
      </c>
    </row>
    <row r="179" spans="1:65" s="2" customFormat="1" ht="24.2" customHeight="1">
      <c r="A179" s="26"/>
      <c r="B179" s="134"/>
      <c r="C179" s="135">
        <v>28</v>
      </c>
      <c r="D179" s="135" t="s">
        <v>149</v>
      </c>
      <c r="E179" s="136" t="s">
        <v>319</v>
      </c>
      <c r="F179" s="137" t="s">
        <v>320</v>
      </c>
      <c r="G179" s="138" t="s">
        <v>314</v>
      </c>
      <c r="H179" s="189">
        <v>1</v>
      </c>
      <c r="I179" s="139">
        <v>0</v>
      </c>
      <c r="J179" s="139">
        <f>ROUND(I179*H179,2)</f>
        <v>0</v>
      </c>
      <c r="K179" s="140"/>
      <c r="L179" s="27"/>
      <c r="M179" s="141" t="s">
        <v>1</v>
      </c>
      <c r="N179" s="142" t="s">
        <v>36</v>
      </c>
      <c r="O179" s="143">
        <v>0.299</v>
      </c>
      <c r="P179" s="143">
        <f>O179*H179</f>
        <v>0.299</v>
      </c>
      <c r="Q179" s="143">
        <v>0.00018</v>
      </c>
      <c r="R179" s="143">
        <f>Q179*H179</f>
        <v>0.00018</v>
      </c>
      <c r="S179" s="143">
        <v>0</v>
      </c>
      <c r="T179" s="144">
        <f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45" t="s">
        <v>153</v>
      </c>
      <c r="AT179" s="145" t="s">
        <v>149</v>
      </c>
      <c r="AU179" s="145" t="s">
        <v>80</v>
      </c>
      <c r="AY179" s="17" t="s">
        <v>147</v>
      </c>
      <c r="BE179" s="146">
        <f>IF(N179="základní",J179,0)</f>
        <v>0</v>
      </c>
      <c r="BF179" s="146">
        <f>IF(N179="snížená",J179,0)</f>
        <v>0</v>
      </c>
      <c r="BG179" s="146">
        <f>IF(N179="zákl. přenesená",J179,0)</f>
        <v>0</v>
      </c>
      <c r="BH179" s="146">
        <f>IF(N179="sníž. přenesená",J179,0)</f>
        <v>0</v>
      </c>
      <c r="BI179" s="146">
        <f>IF(N179="nulová",J179,0)</f>
        <v>0</v>
      </c>
      <c r="BJ179" s="17" t="s">
        <v>78</v>
      </c>
      <c r="BK179" s="146">
        <f>ROUND(I179*H179,2)</f>
        <v>0</v>
      </c>
      <c r="BL179" s="17" t="s">
        <v>153</v>
      </c>
      <c r="BM179" s="145" t="s">
        <v>1669</v>
      </c>
    </row>
    <row r="180" spans="2:51" s="13" customFormat="1" ht="12">
      <c r="B180" s="147"/>
      <c r="D180" s="148" t="s">
        <v>155</v>
      </c>
      <c r="E180" s="149" t="s">
        <v>1</v>
      </c>
      <c r="F180" s="150" t="s">
        <v>322</v>
      </c>
      <c r="H180" s="190">
        <v>1</v>
      </c>
      <c r="L180" s="147"/>
      <c r="M180" s="151"/>
      <c r="N180" s="152"/>
      <c r="O180" s="152"/>
      <c r="P180" s="152"/>
      <c r="Q180" s="152"/>
      <c r="R180" s="152"/>
      <c r="S180" s="152"/>
      <c r="T180" s="153"/>
      <c r="AT180" s="149" t="s">
        <v>155</v>
      </c>
      <c r="AU180" s="149" t="s">
        <v>80</v>
      </c>
      <c r="AV180" s="13" t="s">
        <v>80</v>
      </c>
      <c r="AW180" s="13" t="s">
        <v>28</v>
      </c>
      <c r="AX180" s="13" t="s">
        <v>71</v>
      </c>
      <c r="AY180" s="149" t="s">
        <v>147</v>
      </c>
    </row>
    <row r="181" spans="2:51" s="15" customFormat="1" ht="12">
      <c r="B181" s="169"/>
      <c r="D181" s="148" t="s">
        <v>155</v>
      </c>
      <c r="E181" s="170" t="s">
        <v>1</v>
      </c>
      <c r="F181" s="171" t="s">
        <v>317</v>
      </c>
      <c r="H181" s="194">
        <v>1</v>
      </c>
      <c r="L181" s="169"/>
      <c r="M181" s="172"/>
      <c r="N181" s="173"/>
      <c r="O181" s="173"/>
      <c r="P181" s="173"/>
      <c r="Q181" s="173"/>
      <c r="R181" s="173"/>
      <c r="S181" s="173"/>
      <c r="T181" s="174"/>
      <c r="AT181" s="170" t="s">
        <v>155</v>
      </c>
      <c r="AU181" s="170" t="s">
        <v>80</v>
      </c>
      <c r="AV181" s="15" t="s">
        <v>153</v>
      </c>
      <c r="AW181" s="15" t="s">
        <v>28</v>
      </c>
      <c r="AX181" s="15" t="s">
        <v>78</v>
      </c>
      <c r="AY181" s="170" t="s">
        <v>147</v>
      </c>
    </row>
    <row r="182" spans="1:65" s="2" customFormat="1" ht="14.45" customHeight="1">
      <c r="A182" s="26"/>
      <c r="B182" s="134"/>
      <c r="C182" s="135">
        <v>29</v>
      </c>
      <c r="D182" s="135" t="s">
        <v>149</v>
      </c>
      <c r="E182" s="136" t="s">
        <v>330</v>
      </c>
      <c r="F182" s="137" t="s">
        <v>331</v>
      </c>
      <c r="G182" s="138" t="s">
        <v>152</v>
      </c>
      <c r="H182" s="189">
        <v>16.98</v>
      </c>
      <c r="I182" s="139">
        <v>0</v>
      </c>
      <c r="J182" s="139">
        <f>ROUND(I182*H182,2)</f>
        <v>0</v>
      </c>
      <c r="K182" s="140"/>
      <c r="L182" s="27"/>
      <c r="M182" s="141" t="s">
        <v>1</v>
      </c>
      <c r="N182" s="142" t="s">
        <v>36</v>
      </c>
      <c r="O182" s="143">
        <v>0.229</v>
      </c>
      <c r="P182" s="143">
        <f>O182*H182</f>
        <v>3.8884200000000004</v>
      </c>
      <c r="Q182" s="143">
        <v>0</v>
      </c>
      <c r="R182" s="143">
        <f>Q182*H182</f>
        <v>0</v>
      </c>
      <c r="S182" s="143">
        <v>0.117</v>
      </c>
      <c r="T182" s="144">
        <f>S182*H182</f>
        <v>1.98666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45" t="s">
        <v>153</v>
      </c>
      <c r="AT182" s="145" t="s">
        <v>149</v>
      </c>
      <c r="AU182" s="145" t="s">
        <v>80</v>
      </c>
      <c r="AY182" s="17" t="s">
        <v>147</v>
      </c>
      <c r="BE182" s="146">
        <f>IF(N182="základní",J182,0)</f>
        <v>0</v>
      </c>
      <c r="BF182" s="146">
        <f>IF(N182="snížená",J182,0)</f>
        <v>0</v>
      </c>
      <c r="BG182" s="146">
        <f>IF(N182="zákl. přenesená",J182,0)</f>
        <v>0</v>
      </c>
      <c r="BH182" s="146">
        <f>IF(N182="sníž. přenesená",J182,0)</f>
        <v>0</v>
      </c>
      <c r="BI182" s="146">
        <f>IF(N182="nulová",J182,0)</f>
        <v>0</v>
      </c>
      <c r="BJ182" s="17" t="s">
        <v>78</v>
      </c>
      <c r="BK182" s="146">
        <f>ROUND(I182*H182,2)</f>
        <v>0</v>
      </c>
      <c r="BL182" s="17" t="s">
        <v>153</v>
      </c>
      <c r="BM182" s="145" t="s">
        <v>1670</v>
      </c>
    </row>
    <row r="183" spans="2:51" s="14" customFormat="1" ht="12">
      <c r="B183" s="163"/>
      <c r="D183" s="148" t="s">
        <v>155</v>
      </c>
      <c r="E183" s="164" t="s">
        <v>1</v>
      </c>
      <c r="F183" s="165" t="s">
        <v>333</v>
      </c>
      <c r="H183" s="193" t="s">
        <v>1</v>
      </c>
      <c r="L183" s="163"/>
      <c r="M183" s="166"/>
      <c r="N183" s="167"/>
      <c r="O183" s="167"/>
      <c r="P183" s="167"/>
      <c r="Q183" s="167"/>
      <c r="R183" s="167"/>
      <c r="S183" s="167"/>
      <c r="T183" s="168"/>
      <c r="AT183" s="164" t="s">
        <v>155</v>
      </c>
      <c r="AU183" s="164" t="s">
        <v>80</v>
      </c>
      <c r="AV183" s="14" t="s">
        <v>78</v>
      </c>
      <c r="AW183" s="14" t="s">
        <v>28</v>
      </c>
      <c r="AX183" s="14" t="s">
        <v>71</v>
      </c>
      <c r="AY183" s="164" t="s">
        <v>147</v>
      </c>
    </row>
    <row r="184" spans="2:51" s="13" customFormat="1" ht="12">
      <c r="B184" s="147"/>
      <c r="D184" s="148" t="s">
        <v>155</v>
      </c>
      <c r="E184" s="149" t="s">
        <v>1</v>
      </c>
      <c r="F184" s="150" t="s">
        <v>1671</v>
      </c>
      <c r="H184" s="190">
        <v>16.98</v>
      </c>
      <c r="L184" s="147"/>
      <c r="M184" s="151"/>
      <c r="N184" s="152"/>
      <c r="O184" s="152"/>
      <c r="P184" s="152"/>
      <c r="Q184" s="152"/>
      <c r="R184" s="152"/>
      <c r="S184" s="152"/>
      <c r="T184" s="153"/>
      <c r="AT184" s="149" t="s">
        <v>155</v>
      </c>
      <c r="AU184" s="149" t="s">
        <v>80</v>
      </c>
      <c r="AV184" s="13" t="s">
        <v>80</v>
      </c>
      <c r="AW184" s="13" t="s">
        <v>28</v>
      </c>
      <c r="AX184" s="13" t="s">
        <v>78</v>
      </c>
      <c r="AY184" s="149" t="s">
        <v>147</v>
      </c>
    </row>
    <row r="185" spans="1:65" s="2" customFormat="1" ht="24.2" customHeight="1">
      <c r="A185" s="26"/>
      <c r="B185" s="134"/>
      <c r="C185" s="135">
        <v>30</v>
      </c>
      <c r="D185" s="135" t="s">
        <v>149</v>
      </c>
      <c r="E185" s="136" t="s">
        <v>356</v>
      </c>
      <c r="F185" s="137" t="s">
        <v>357</v>
      </c>
      <c r="G185" s="138" t="s">
        <v>152</v>
      </c>
      <c r="H185" s="189">
        <v>2.88</v>
      </c>
      <c r="I185" s="139">
        <v>0</v>
      </c>
      <c r="J185" s="139">
        <f>ROUND(I185*H185,2)</f>
        <v>0</v>
      </c>
      <c r="K185" s="140"/>
      <c r="L185" s="27"/>
      <c r="M185" s="141" t="s">
        <v>1</v>
      </c>
      <c r="N185" s="142" t="s">
        <v>36</v>
      </c>
      <c r="O185" s="143">
        <v>0.594</v>
      </c>
      <c r="P185" s="143">
        <f>O185*H185</f>
        <v>1.7107199999999998</v>
      </c>
      <c r="Q185" s="143">
        <v>0</v>
      </c>
      <c r="R185" s="143">
        <f>Q185*H185</f>
        <v>0</v>
      </c>
      <c r="S185" s="143">
        <v>0.041</v>
      </c>
      <c r="T185" s="144">
        <f>S185*H185</f>
        <v>0.11808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45" t="s">
        <v>153</v>
      </c>
      <c r="AT185" s="145" t="s">
        <v>149</v>
      </c>
      <c r="AU185" s="145" t="s">
        <v>80</v>
      </c>
      <c r="AY185" s="17" t="s">
        <v>147</v>
      </c>
      <c r="BE185" s="146">
        <f>IF(N185="základní",J185,0)</f>
        <v>0</v>
      </c>
      <c r="BF185" s="146">
        <f>IF(N185="snížená",J185,0)</f>
        <v>0</v>
      </c>
      <c r="BG185" s="146">
        <f>IF(N185="zákl. přenesená",J185,0)</f>
        <v>0</v>
      </c>
      <c r="BH185" s="146">
        <f>IF(N185="sníž. přenesená",J185,0)</f>
        <v>0</v>
      </c>
      <c r="BI185" s="146">
        <f>IF(N185="nulová",J185,0)</f>
        <v>0</v>
      </c>
      <c r="BJ185" s="17" t="s">
        <v>78</v>
      </c>
      <c r="BK185" s="146">
        <f>ROUND(I185*H185,2)</f>
        <v>0</v>
      </c>
      <c r="BL185" s="17" t="s">
        <v>153</v>
      </c>
      <c r="BM185" s="145" t="s">
        <v>1672</v>
      </c>
    </row>
    <row r="186" spans="2:51" s="13" customFormat="1" ht="12">
      <c r="B186" s="147"/>
      <c r="D186" s="148" t="s">
        <v>155</v>
      </c>
      <c r="E186" s="149" t="s">
        <v>1</v>
      </c>
      <c r="F186" s="150" t="s">
        <v>1673</v>
      </c>
      <c r="H186" s="190">
        <v>2.88</v>
      </c>
      <c r="L186" s="147"/>
      <c r="M186" s="151"/>
      <c r="N186" s="152"/>
      <c r="O186" s="152"/>
      <c r="P186" s="152"/>
      <c r="Q186" s="152"/>
      <c r="R186" s="152"/>
      <c r="S186" s="152"/>
      <c r="T186" s="153"/>
      <c r="AT186" s="149" t="s">
        <v>155</v>
      </c>
      <c r="AU186" s="149" t="s">
        <v>80</v>
      </c>
      <c r="AV186" s="13" t="s">
        <v>80</v>
      </c>
      <c r="AW186" s="13" t="s">
        <v>28</v>
      </c>
      <c r="AX186" s="13" t="s">
        <v>78</v>
      </c>
      <c r="AY186" s="149" t="s">
        <v>147</v>
      </c>
    </row>
    <row r="187" spans="1:65" s="2" customFormat="1" ht="14.45" customHeight="1">
      <c r="A187" s="26"/>
      <c r="B187" s="134"/>
      <c r="C187" s="135">
        <v>31</v>
      </c>
      <c r="D187" s="135" t="s">
        <v>149</v>
      </c>
      <c r="E187" s="136" t="s">
        <v>366</v>
      </c>
      <c r="F187" s="137" t="s">
        <v>367</v>
      </c>
      <c r="G187" s="138" t="s">
        <v>152</v>
      </c>
      <c r="H187" s="189">
        <v>6</v>
      </c>
      <c r="I187" s="139">
        <v>0</v>
      </c>
      <c r="J187" s="139">
        <f>ROUND(I187*H187,2)</f>
        <v>0</v>
      </c>
      <c r="K187" s="140"/>
      <c r="L187" s="27"/>
      <c r="M187" s="141" t="s">
        <v>1</v>
      </c>
      <c r="N187" s="142" t="s">
        <v>36</v>
      </c>
      <c r="O187" s="143">
        <v>0.347</v>
      </c>
      <c r="P187" s="143">
        <f>O187*H187</f>
        <v>2.082</v>
      </c>
      <c r="Q187" s="143">
        <v>0</v>
      </c>
      <c r="R187" s="143">
        <f>Q187*H187</f>
        <v>0</v>
      </c>
      <c r="S187" s="143">
        <v>0.066</v>
      </c>
      <c r="T187" s="144">
        <f>S187*H187</f>
        <v>0.396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45" t="s">
        <v>153</v>
      </c>
      <c r="AT187" s="145" t="s">
        <v>149</v>
      </c>
      <c r="AU187" s="145" t="s">
        <v>80</v>
      </c>
      <c r="AY187" s="17" t="s">
        <v>147</v>
      </c>
      <c r="BE187" s="146">
        <f>IF(N187="základní",J187,0)</f>
        <v>0</v>
      </c>
      <c r="BF187" s="146">
        <f>IF(N187="snížená",J187,0)</f>
        <v>0</v>
      </c>
      <c r="BG187" s="146">
        <f>IF(N187="zákl. přenesená",J187,0)</f>
        <v>0</v>
      </c>
      <c r="BH187" s="146">
        <f>IF(N187="sníž. přenesená",J187,0)</f>
        <v>0</v>
      </c>
      <c r="BI187" s="146">
        <f>IF(N187="nulová",J187,0)</f>
        <v>0</v>
      </c>
      <c r="BJ187" s="17" t="s">
        <v>78</v>
      </c>
      <c r="BK187" s="146">
        <f>ROUND(I187*H187,2)</f>
        <v>0</v>
      </c>
      <c r="BL187" s="17" t="s">
        <v>153</v>
      </c>
      <c r="BM187" s="145" t="s">
        <v>1674</v>
      </c>
    </row>
    <row r="188" spans="2:51" s="13" customFormat="1" ht="12">
      <c r="B188" s="147"/>
      <c r="D188" s="148" t="s">
        <v>155</v>
      </c>
      <c r="E188" s="149" t="s">
        <v>1</v>
      </c>
      <c r="F188" s="150" t="s">
        <v>369</v>
      </c>
      <c r="H188" s="190">
        <v>6</v>
      </c>
      <c r="L188" s="147"/>
      <c r="M188" s="151"/>
      <c r="N188" s="152"/>
      <c r="O188" s="152"/>
      <c r="P188" s="152"/>
      <c r="Q188" s="152"/>
      <c r="R188" s="152"/>
      <c r="S188" s="152"/>
      <c r="T188" s="153"/>
      <c r="AT188" s="149" t="s">
        <v>155</v>
      </c>
      <c r="AU188" s="149" t="s">
        <v>80</v>
      </c>
      <c r="AV188" s="13" t="s">
        <v>80</v>
      </c>
      <c r="AW188" s="13" t="s">
        <v>28</v>
      </c>
      <c r="AX188" s="13" t="s">
        <v>78</v>
      </c>
      <c r="AY188" s="149" t="s">
        <v>147</v>
      </c>
    </row>
    <row r="189" spans="1:65" s="2" customFormat="1" ht="14.45" customHeight="1">
      <c r="A189" s="26"/>
      <c r="B189" s="134"/>
      <c r="C189" s="135">
        <v>32</v>
      </c>
      <c r="D189" s="135" t="s">
        <v>149</v>
      </c>
      <c r="E189" s="136" t="s">
        <v>371</v>
      </c>
      <c r="F189" s="137" t="s">
        <v>372</v>
      </c>
      <c r="G189" s="138" t="s">
        <v>152</v>
      </c>
      <c r="H189" s="189">
        <v>17.7</v>
      </c>
      <c r="I189" s="139">
        <v>0</v>
      </c>
      <c r="J189" s="139">
        <f>ROUND(I189*H189,2)</f>
        <v>0</v>
      </c>
      <c r="K189" s="140"/>
      <c r="L189" s="27"/>
      <c r="M189" s="141" t="s">
        <v>1</v>
      </c>
      <c r="N189" s="142" t="s">
        <v>36</v>
      </c>
      <c r="O189" s="143">
        <v>0.332</v>
      </c>
      <c r="P189" s="143">
        <f>O189*H189</f>
        <v>5.8764</v>
      </c>
      <c r="Q189" s="143">
        <v>0</v>
      </c>
      <c r="R189" s="143">
        <f>Q189*H189</f>
        <v>0</v>
      </c>
      <c r="S189" s="143">
        <v>0.025</v>
      </c>
      <c r="T189" s="144">
        <f>S189*H189</f>
        <v>0.4425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45" t="s">
        <v>153</v>
      </c>
      <c r="AT189" s="145" t="s">
        <v>149</v>
      </c>
      <c r="AU189" s="145" t="s">
        <v>80</v>
      </c>
      <c r="AY189" s="17" t="s">
        <v>147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17" t="s">
        <v>78</v>
      </c>
      <c r="BK189" s="146">
        <f>ROUND(I189*H189,2)</f>
        <v>0</v>
      </c>
      <c r="BL189" s="17" t="s">
        <v>153</v>
      </c>
      <c r="BM189" s="145" t="s">
        <v>1675</v>
      </c>
    </row>
    <row r="190" spans="2:51" s="13" customFormat="1" ht="12">
      <c r="B190" s="147"/>
      <c r="D190" s="148" t="s">
        <v>155</v>
      </c>
      <c r="E190" s="149" t="s">
        <v>1</v>
      </c>
      <c r="F190" s="150" t="s">
        <v>1676</v>
      </c>
      <c r="H190" s="190">
        <v>17.7</v>
      </c>
      <c r="L190" s="147"/>
      <c r="M190" s="151"/>
      <c r="N190" s="152"/>
      <c r="O190" s="152"/>
      <c r="P190" s="152"/>
      <c r="Q190" s="152"/>
      <c r="R190" s="152"/>
      <c r="S190" s="152"/>
      <c r="T190" s="153"/>
      <c r="AT190" s="149" t="s">
        <v>155</v>
      </c>
      <c r="AU190" s="149" t="s">
        <v>80</v>
      </c>
      <c r="AV190" s="13" t="s">
        <v>80</v>
      </c>
      <c r="AW190" s="13" t="s">
        <v>28</v>
      </c>
      <c r="AX190" s="13" t="s">
        <v>71</v>
      </c>
      <c r="AY190" s="149" t="s">
        <v>147</v>
      </c>
    </row>
    <row r="191" spans="2:51" s="15" customFormat="1" ht="12">
      <c r="B191" s="169"/>
      <c r="D191" s="148" t="s">
        <v>155</v>
      </c>
      <c r="E191" s="170" t="s">
        <v>1</v>
      </c>
      <c r="F191" s="171" t="s">
        <v>317</v>
      </c>
      <c r="H191" s="194">
        <v>17.7</v>
      </c>
      <c r="L191" s="169"/>
      <c r="M191" s="172"/>
      <c r="N191" s="173"/>
      <c r="O191" s="173"/>
      <c r="P191" s="173"/>
      <c r="Q191" s="173"/>
      <c r="R191" s="173"/>
      <c r="S191" s="173"/>
      <c r="T191" s="174"/>
      <c r="AT191" s="170" t="s">
        <v>155</v>
      </c>
      <c r="AU191" s="170" t="s">
        <v>80</v>
      </c>
      <c r="AV191" s="15" t="s">
        <v>153</v>
      </c>
      <c r="AW191" s="15" t="s">
        <v>28</v>
      </c>
      <c r="AX191" s="15" t="s">
        <v>78</v>
      </c>
      <c r="AY191" s="170" t="s">
        <v>147</v>
      </c>
    </row>
    <row r="192" spans="1:65" s="2" customFormat="1" ht="24.2" customHeight="1">
      <c r="A192" s="26"/>
      <c r="B192" s="134"/>
      <c r="C192" s="135">
        <v>33</v>
      </c>
      <c r="D192" s="135" t="s">
        <v>149</v>
      </c>
      <c r="E192" s="136" t="s">
        <v>400</v>
      </c>
      <c r="F192" s="137" t="s">
        <v>401</v>
      </c>
      <c r="G192" s="138" t="s">
        <v>152</v>
      </c>
      <c r="H192" s="189">
        <v>101.97</v>
      </c>
      <c r="I192" s="139">
        <v>0</v>
      </c>
      <c r="J192" s="139">
        <f>ROUND(I192*H192,2)</f>
        <v>0</v>
      </c>
      <c r="K192" s="140"/>
      <c r="L192" s="27"/>
      <c r="M192" s="141" t="s">
        <v>1</v>
      </c>
      <c r="N192" s="142" t="s">
        <v>36</v>
      </c>
      <c r="O192" s="143">
        <v>0.033</v>
      </c>
      <c r="P192" s="143">
        <f>O192*H192</f>
        <v>3.3650100000000003</v>
      </c>
      <c r="Q192" s="143">
        <v>0</v>
      </c>
      <c r="R192" s="143">
        <f>Q192*H192</f>
        <v>0</v>
      </c>
      <c r="S192" s="143">
        <v>0.005</v>
      </c>
      <c r="T192" s="144">
        <f>S192*H192</f>
        <v>0.50985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45" t="s">
        <v>153</v>
      </c>
      <c r="AT192" s="145" t="s">
        <v>149</v>
      </c>
      <c r="AU192" s="145" t="s">
        <v>80</v>
      </c>
      <c r="AY192" s="17" t="s">
        <v>147</v>
      </c>
      <c r="BE192" s="146">
        <f>IF(N192="základní",J192,0)</f>
        <v>0</v>
      </c>
      <c r="BF192" s="146">
        <f>IF(N192="snížená",J192,0)</f>
        <v>0</v>
      </c>
      <c r="BG192" s="146">
        <f>IF(N192="zákl. přenesená",J192,0)</f>
        <v>0</v>
      </c>
      <c r="BH192" s="146">
        <f>IF(N192="sníž. přenesená",J192,0)</f>
        <v>0</v>
      </c>
      <c r="BI192" s="146">
        <f>IF(N192="nulová",J192,0)</f>
        <v>0</v>
      </c>
      <c r="BJ192" s="17" t="s">
        <v>78</v>
      </c>
      <c r="BK192" s="146">
        <f>ROUND(I192*H192,2)</f>
        <v>0</v>
      </c>
      <c r="BL192" s="17" t="s">
        <v>153</v>
      </c>
      <c r="BM192" s="145" t="s">
        <v>1677</v>
      </c>
    </row>
    <row r="193" spans="1:65" s="2" customFormat="1" ht="24.2" customHeight="1">
      <c r="A193" s="26"/>
      <c r="B193" s="134"/>
      <c r="C193" s="135">
        <v>34</v>
      </c>
      <c r="D193" s="135" t="s">
        <v>149</v>
      </c>
      <c r="E193" s="136" t="s">
        <v>404</v>
      </c>
      <c r="F193" s="137" t="s">
        <v>405</v>
      </c>
      <c r="G193" s="138" t="s">
        <v>152</v>
      </c>
      <c r="H193" s="189">
        <v>22.93</v>
      </c>
      <c r="I193" s="139">
        <v>0</v>
      </c>
      <c r="J193" s="139">
        <f>ROUND(I193*H193,2)</f>
        <v>0</v>
      </c>
      <c r="K193" s="140"/>
      <c r="L193" s="27"/>
      <c r="M193" s="141" t="s">
        <v>1</v>
      </c>
      <c r="N193" s="142" t="s">
        <v>36</v>
      </c>
      <c r="O193" s="143">
        <v>0.39</v>
      </c>
      <c r="P193" s="143">
        <f>O193*H193</f>
        <v>8.9427</v>
      </c>
      <c r="Q193" s="143">
        <v>0</v>
      </c>
      <c r="R193" s="143">
        <f>Q193*H193</f>
        <v>0</v>
      </c>
      <c r="S193" s="143">
        <v>0.089</v>
      </c>
      <c r="T193" s="144">
        <f>S193*H193</f>
        <v>2.0407699999999998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45" t="s">
        <v>153</v>
      </c>
      <c r="AT193" s="145" t="s">
        <v>149</v>
      </c>
      <c r="AU193" s="145" t="s">
        <v>80</v>
      </c>
      <c r="AY193" s="17" t="s">
        <v>147</v>
      </c>
      <c r="BE193" s="146">
        <f>IF(N193="základní",J193,0)</f>
        <v>0</v>
      </c>
      <c r="BF193" s="146">
        <f>IF(N193="snížená",J193,0)</f>
        <v>0</v>
      </c>
      <c r="BG193" s="146">
        <f>IF(N193="zákl. přenesená",J193,0)</f>
        <v>0</v>
      </c>
      <c r="BH193" s="146">
        <f>IF(N193="sníž. přenesená",J193,0)</f>
        <v>0</v>
      </c>
      <c r="BI193" s="146">
        <f>IF(N193="nulová",J193,0)</f>
        <v>0</v>
      </c>
      <c r="BJ193" s="17" t="s">
        <v>78</v>
      </c>
      <c r="BK193" s="146">
        <f>ROUND(I193*H193,2)</f>
        <v>0</v>
      </c>
      <c r="BL193" s="17" t="s">
        <v>153</v>
      </c>
      <c r="BM193" s="145" t="s">
        <v>1678</v>
      </c>
    </row>
    <row r="194" spans="2:63" s="12" customFormat="1" ht="22.9" customHeight="1">
      <c r="B194" s="122"/>
      <c r="D194" s="123" t="s">
        <v>70</v>
      </c>
      <c r="E194" s="132" t="s">
        <v>407</v>
      </c>
      <c r="F194" s="132" t="s">
        <v>408</v>
      </c>
      <c r="H194" s="191"/>
      <c r="J194" s="133">
        <f>BK194</f>
        <v>0</v>
      </c>
      <c r="L194" s="122"/>
      <c r="M194" s="126"/>
      <c r="N194" s="127"/>
      <c r="O194" s="127"/>
      <c r="P194" s="128">
        <f>SUM(P195:P199)</f>
        <v>12.792941999999998</v>
      </c>
      <c r="Q194" s="127"/>
      <c r="R194" s="128">
        <f>SUM(R195:R199)</f>
        <v>0</v>
      </c>
      <c r="S194" s="127"/>
      <c r="T194" s="129">
        <f>SUM(T195:T199)</f>
        <v>0</v>
      </c>
      <c r="AR194" s="123" t="s">
        <v>78</v>
      </c>
      <c r="AT194" s="130" t="s">
        <v>70</v>
      </c>
      <c r="AU194" s="130" t="s">
        <v>78</v>
      </c>
      <c r="AY194" s="123" t="s">
        <v>147</v>
      </c>
      <c r="BK194" s="131">
        <f>SUM(BK195:BK199)</f>
        <v>0</v>
      </c>
    </row>
    <row r="195" spans="1:65" s="2" customFormat="1" ht="24.2" customHeight="1">
      <c r="A195" s="26"/>
      <c r="B195" s="134"/>
      <c r="C195" s="135">
        <v>35</v>
      </c>
      <c r="D195" s="135" t="s">
        <v>149</v>
      </c>
      <c r="E195" s="136" t="s">
        <v>410</v>
      </c>
      <c r="F195" s="137" t="s">
        <v>411</v>
      </c>
      <c r="G195" s="138" t="s">
        <v>168</v>
      </c>
      <c r="H195" s="189">
        <v>7.758</v>
      </c>
      <c r="I195" s="139">
        <v>0</v>
      </c>
      <c r="J195" s="139">
        <f>ROUND(I195*H195,2)</f>
        <v>0</v>
      </c>
      <c r="K195" s="140"/>
      <c r="L195" s="27"/>
      <c r="M195" s="141" t="s">
        <v>1</v>
      </c>
      <c r="N195" s="142" t="s">
        <v>36</v>
      </c>
      <c r="O195" s="143">
        <v>1.47</v>
      </c>
      <c r="P195" s="143">
        <f>O195*H195</f>
        <v>11.404259999999999</v>
      </c>
      <c r="Q195" s="143">
        <v>0</v>
      </c>
      <c r="R195" s="143">
        <f>Q195*H195</f>
        <v>0</v>
      </c>
      <c r="S195" s="143">
        <v>0</v>
      </c>
      <c r="T195" s="144">
        <f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45" t="s">
        <v>153</v>
      </c>
      <c r="AT195" s="145" t="s">
        <v>149</v>
      </c>
      <c r="AU195" s="145" t="s">
        <v>80</v>
      </c>
      <c r="AY195" s="17" t="s">
        <v>147</v>
      </c>
      <c r="BE195" s="146">
        <f>IF(N195="základní",J195,0)</f>
        <v>0</v>
      </c>
      <c r="BF195" s="146">
        <f>IF(N195="snížená",J195,0)</f>
        <v>0</v>
      </c>
      <c r="BG195" s="146">
        <f>IF(N195="zákl. přenesená",J195,0)</f>
        <v>0</v>
      </c>
      <c r="BH195" s="146">
        <f>IF(N195="sníž. přenesená",J195,0)</f>
        <v>0</v>
      </c>
      <c r="BI195" s="146">
        <f>IF(N195="nulová",J195,0)</f>
        <v>0</v>
      </c>
      <c r="BJ195" s="17" t="s">
        <v>78</v>
      </c>
      <c r="BK195" s="146">
        <f>ROUND(I195*H195,2)</f>
        <v>0</v>
      </c>
      <c r="BL195" s="17" t="s">
        <v>153</v>
      </c>
      <c r="BM195" s="145" t="s">
        <v>1679</v>
      </c>
    </row>
    <row r="196" spans="1:65" s="2" customFormat="1" ht="24.2" customHeight="1">
      <c r="A196" s="26"/>
      <c r="B196" s="134"/>
      <c r="C196" s="135">
        <v>36</v>
      </c>
      <c r="D196" s="135" t="s">
        <v>149</v>
      </c>
      <c r="E196" s="136" t="s">
        <v>414</v>
      </c>
      <c r="F196" s="137" t="s">
        <v>415</v>
      </c>
      <c r="G196" s="138" t="s">
        <v>168</v>
      </c>
      <c r="H196" s="189">
        <v>7.758</v>
      </c>
      <c r="I196" s="139">
        <v>0</v>
      </c>
      <c r="J196" s="139">
        <f>ROUND(I196*H196,2)</f>
        <v>0</v>
      </c>
      <c r="K196" s="140"/>
      <c r="L196" s="27"/>
      <c r="M196" s="141" t="s">
        <v>1</v>
      </c>
      <c r="N196" s="142" t="s">
        <v>36</v>
      </c>
      <c r="O196" s="143">
        <v>0.125</v>
      </c>
      <c r="P196" s="143">
        <f>O196*H196</f>
        <v>0.96975</v>
      </c>
      <c r="Q196" s="143">
        <v>0</v>
      </c>
      <c r="R196" s="143">
        <f>Q196*H196</f>
        <v>0</v>
      </c>
      <c r="S196" s="143">
        <v>0</v>
      </c>
      <c r="T196" s="144">
        <f>S196*H196</f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45" t="s">
        <v>153</v>
      </c>
      <c r="AT196" s="145" t="s">
        <v>149</v>
      </c>
      <c r="AU196" s="145" t="s">
        <v>80</v>
      </c>
      <c r="AY196" s="17" t="s">
        <v>147</v>
      </c>
      <c r="BE196" s="146">
        <f>IF(N196="základní",J196,0)</f>
        <v>0</v>
      </c>
      <c r="BF196" s="146">
        <f>IF(N196="snížená",J196,0)</f>
        <v>0</v>
      </c>
      <c r="BG196" s="146">
        <f>IF(N196="zákl. přenesená",J196,0)</f>
        <v>0</v>
      </c>
      <c r="BH196" s="146">
        <f>IF(N196="sníž. přenesená",J196,0)</f>
        <v>0</v>
      </c>
      <c r="BI196" s="146">
        <f>IF(N196="nulová",J196,0)</f>
        <v>0</v>
      </c>
      <c r="BJ196" s="17" t="s">
        <v>78</v>
      </c>
      <c r="BK196" s="146">
        <f>ROUND(I196*H196,2)</f>
        <v>0</v>
      </c>
      <c r="BL196" s="17" t="s">
        <v>153</v>
      </c>
      <c r="BM196" s="145" t="s">
        <v>1680</v>
      </c>
    </row>
    <row r="197" spans="1:65" s="2" customFormat="1" ht="24.2" customHeight="1">
      <c r="A197" s="26"/>
      <c r="B197" s="134"/>
      <c r="C197" s="135">
        <v>37</v>
      </c>
      <c r="D197" s="135" t="s">
        <v>149</v>
      </c>
      <c r="E197" s="136" t="s">
        <v>418</v>
      </c>
      <c r="F197" s="137" t="s">
        <v>419</v>
      </c>
      <c r="G197" s="138" t="s">
        <v>168</v>
      </c>
      <c r="H197" s="189">
        <v>69.822</v>
      </c>
      <c r="I197" s="139">
        <v>0</v>
      </c>
      <c r="J197" s="139">
        <f>ROUND(I197*H197,2)</f>
        <v>0</v>
      </c>
      <c r="K197" s="140"/>
      <c r="L197" s="27"/>
      <c r="M197" s="141" t="s">
        <v>1</v>
      </c>
      <c r="N197" s="142" t="s">
        <v>36</v>
      </c>
      <c r="O197" s="143">
        <v>0.006</v>
      </c>
      <c r="P197" s="143">
        <f>O197*H197</f>
        <v>0.418932</v>
      </c>
      <c r="Q197" s="143">
        <v>0</v>
      </c>
      <c r="R197" s="143">
        <f>Q197*H197</f>
        <v>0</v>
      </c>
      <c r="S197" s="143">
        <v>0</v>
      </c>
      <c r="T197" s="144">
        <f>S197*H197</f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45" t="s">
        <v>153</v>
      </c>
      <c r="AT197" s="145" t="s">
        <v>149</v>
      </c>
      <c r="AU197" s="145" t="s">
        <v>80</v>
      </c>
      <c r="AY197" s="17" t="s">
        <v>147</v>
      </c>
      <c r="BE197" s="146">
        <f>IF(N197="základní",J197,0)</f>
        <v>0</v>
      </c>
      <c r="BF197" s="146">
        <f>IF(N197="snížená",J197,0)</f>
        <v>0</v>
      </c>
      <c r="BG197" s="146">
        <f>IF(N197="zákl. přenesená",J197,0)</f>
        <v>0</v>
      </c>
      <c r="BH197" s="146">
        <f>IF(N197="sníž. přenesená",J197,0)</f>
        <v>0</v>
      </c>
      <c r="BI197" s="146">
        <f>IF(N197="nulová",J197,0)</f>
        <v>0</v>
      </c>
      <c r="BJ197" s="17" t="s">
        <v>78</v>
      </c>
      <c r="BK197" s="146">
        <f>ROUND(I197*H197,2)</f>
        <v>0</v>
      </c>
      <c r="BL197" s="17" t="s">
        <v>153</v>
      </c>
      <c r="BM197" s="145" t="s">
        <v>1681</v>
      </c>
    </row>
    <row r="198" spans="2:51" s="13" customFormat="1" ht="12">
      <c r="B198" s="147"/>
      <c r="D198" s="148" t="s">
        <v>155</v>
      </c>
      <c r="F198" s="150" t="s">
        <v>1682</v>
      </c>
      <c r="H198" s="190">
        <v>69.822</v>
      </c>
      <c r="L198" s="147"/>
      <c r="M198" s="151"/>
      <c r="N198" s="152"/>
      <c r="O198" s="152"/>
      <c r="P198" s="152"/>
      <c r="Q198" s="152"/>
      <c r="R198" s="152"/>
      <c r="S198" s="152"/>
      <c r="T198" s="153"/>
      <c r="AT198" s="149" t="s">
        <v>155</v>
      </c>
      <c r="AU198" s="149" t="s">
        <v>80</v>
      </c>
      <c r="AV198" s="13" t="s">
        <v>80</v>
      </c>
      <c r="AW198" s="13" t="s">
        <v>3</v>
      </c>
      <c r="AX198" s="13" t="s">
        <v>78</v>
      </c>
      <c r="AY198" s="149" t="s">
        <v>147</v>
      </c>
    </row>
    <row r="199" spans="1:65" s="2" customFormat="1" ht="37.9" customHeight="1">
      <c r="A199" s="26"/>
      <c r="B199" s="134"/>
      <c r="C199" s="135">
        <v>38</v>
      </c>
      <c r="D199" s="135" t="s">
        <v>149</v>
      </c>
      <c r="E199" s="136" t="s">
        <v>423</v>
      </c>
      <c r="F199" s="137" t="s">
        <v>424</v>
      </c>
      <c r="G199" s="138" t="s">
        <v>168</v>
      </c>
      <c r="H199" s="189">
        <v>7.758</v>
      </c>
      <c r="I199" s="139">
        <v>0</v>
      </c>
      <c r="J199" s="139">
        <f>ROUND(I199*H199,2)</f>
        <v>0</v>
      </c>
      <c r="K199" s="140"/>
      <c r="L199" s="27"/>
      <c r="M199" s="141" t="s">
        <v>1</v>
      </c>
      <c r="N199" s="142" t="s">
        <v>36</v>
      </c>
      <c r="O199" s="143">
        <v>0</v>
      </c>
      <c r="P199" s="143">
        <f>O199*H199</f>
        <v>0</v>
      </c>
      <c r="Q199" s="143">
        <v>0</v>
      </c>
      <c r="R199" s="143">
        <f>Q199*H199</f>
        <v>0</v>
      </c>
      <c r="S199" s="143">
        <v>0</v>
      </c>
      <c r="T199" s="144">
        <f>S199*H199</f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45" t="s">
        <v>153</v>
      </c>
      <c r="AT199" s="145" t="s">
        <v>149</v>
      </c>
      <c r="AU199" s="145" t="s">
        <v>80</v>
      </c>
      <c r="AY199" s="17" t="s">
        <v>147</v>
      </c>
      <c r="BE199" s="146">
        <f>IF(N199="základní",J199,0)</f>
        <v>0</v>
      </c>
      <c r="BF199" s="146">
        <f>IF(N199="snížená",J199,0)</f>
        <v>0</v>
      </c>
      <c r="BG199" s="146">
        <f>IF(N199="zákl. přenesená",J199,0)</f>
        <v>0</v>
      </c>
      <c r="BH199" s="146">
        <f>IF(N199="sníž. přenesená",J199,0)</f>
        <v>0</v>
      </c>
      <c r="BI199" s="146">
        <f>IF(N199="nulová",J199,0)</f>
        <v>0</v>
      </c>
      <c r="BJ199" s="17" t="s">
        <v>78</v>
      </c>
      <c r="BK199" s="146">
        <f>ROUND(I199*H199,2)</f>
        <v>0</v>
      </c>
      <c r="BL199" s="17" t="s">
        <v>153</v>
      </c>
      <c r="BM199" s="145" t="s">
        <v>1683</v>
      </c>
    </row>
    <row r="200" spans="2:63" s="12" customFormat="1" ht="22.9" customHeight="1">
      <c r="B200" s="122"/>
      <c r="D200" s="123" t="s">
        <v>70</v>
      </c>
      <c r="E200" s="132" t="s">
        <v>426</v>
      </c>
      <c r="F200" s="132" t="s">
        <v>427</v>
      </c>
      <c r="H200" s="191"/>
      <c r="J200" s="133">
        <f>BK200</f>
        <v>0</v>
      </c>
      <c r="L200" s="122"/>
      <c r="M200" s="126"/>
      <c r="N200" s="127"/>
      <c r="O200" s="127"/>
      <c r="P200" s="128">
        <f>P201</f>
        <v>21.825384</v>
      </c>
      <c r="Q200" s="127"/>
      <c r="R200" s="128">
        <f>R201</f>
        <v>0</v>
      </c>
      <c r="S200" s="127"/>
      <c r="T200" s="129">
        <f>T201</f>
        <v>0</v>
      </c>
      <c r="AR200" s="123" t="s">
        <v>78</v>
      </c>
      <c r="AT200" s="130" t="s">
        <v>70</v>
      </c>
      <c r="AU200" s="130" t="s">
        <v>78</v>
      </c>
      <c r="AY200" s="123" t="s">
        <v>147</v>
      </c>
      <c r="BK200" s="131">
        <f>BK201</f>
        <v>0</v>
      </c>
    </row>
    <row r="201" spans="1:65" s="2" customFormat="1" ht="14.45" customHeight="1">
      <c r="A201" s="26"/>
      <c r="B201" s="134"/>
      <c r="C201" s="135">
        <v>39</v>
      </c>
      <c r="D201" s="135" t="s">
        <v>149</v>
      </c>
      <c r="E201" s="136" t="s">
        <v>429</v>
      </c>
      <c r="F201" s="137" t="s">
        <v>430</v>
      </c>
      <c r="G201" s="138" t="s">
        <v>168</v>
      </c>
      <c r="H201" s="189">
        <v>26.264</v>
      </c>
      <c r="I201" s="139">
        <v>0</v>
      </c>
      <c r="J201" s="139">
        <f>ROUND(I201*H201,2)</f>
        <v>0</v>
      </c>
      <c r="K201" s="140"/>
      <c r="L201" s="27"/>
      <c r="M201" s="141" t="s">
        <v>1</v>
      </c>
      <c r="N201" s="142" t="s">
        <v>36</v>
      </c>
      <c r="O201" s="143">
        <v>0.831</v>
      </c>
      <c r="P201" s="143">
        <f>O201*H201</f>
        <v>21.825384</v>
      </c>
      <c r="Q201" s="143">
        <v>0</v>
      </c>
      <c r="R201" s="143">
        <f>Q201*H201</f>
        <v>0</v>
      </c>
      <c r="S201" s="143">
        <v>0</v>
      </c>
      <c r="T201" s="144">
        <f>S201*H201</f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45" t="s">
        <v>153</v>
      </c>
      <c r="AT201" s="145" t="s">
        <v>149</v>
      </c>
      <c r="AU201" s="145" t="s">
        <v>80</v>
      </c>
      <c r="AY201" s="17" t="s">
        <v>147</v>
      </c>
      <c r="BE201" s="146">
        <f>IF(N201="základní",J201,0)</f>
        <v>0</v>
      </c>
      <c r="BF201" s="146">
        <f>IF(N201="snížená",J201,0)</f>
        <v>0</v>
      </c>
      <c r="BG201" s="146">
        <f>IF(N201="zákl. přenesená",J201,0)</f>
        <v>0</v>
      </c>
      <c r="BH201" s="146">
        <f>IF(N201="sníž. přenesená",J201,0)</f>
        <v>0</v>
      </c>
      <c r="BI201" s="146">
        <f>IF(N201="nulová",J201,0)</f>
        <v>0</v>
      </c>
      <c r="BJ201" s="17" t="s">
        <v>78</v>
      </c>
      <c r="BK201" s="146">
        <f>ROUND(I201*H201,2)</f>
        <v>0</v>
      </c>
      <c r="BL201" s="17" t="s">
        <v>153</v>
      </c>
      <c r="BM201" s="145" t="s">
        <v>1684</v>
      </c>
    </row>
    <row r="202" spans="2:63" s="12" customFormat="1" ht="25.9" customHeight="1">
      <c r="B202" s="122"/>
      <c r="D202" s="123" t="s">
        <v>70</v>
      </c>
      <c r="E202" s="124" t="s">
        <v>432</v>
      </c>
      <c r="F202" s="124" t="s">
        <v>433</v>
      </c>
      <c r="H202" s="191"/>
      <c r="J202" s="125">
        <f>BK202</f>
        <v>0</v>
      </c>
      <c r="L202" s="122"/>
      <c r="M202" s="126"/>
      <c r="N202" s="127"/>
      <c r="O202" s="127"/>
      <c r="P202" s="128">
        <f>P203+P212+P220+P231+P238</f>
        <v>56.60838799999999</v>
      </c>
      <c r="Q202" s="127"/>
      <c r="R202" s="128">
        <f>R203+R212+R220+R231+R238</f>
        <v>0.4938616</v>
      </c>
      <c r="S202" s="127"/>
      <c r="T202" s="129">
        <f>T203+T212+T220+T231+T238</f>
        <v>0.015300000000000001</v>
      </c>
      <c r="AR202" s="123" t="s">
        <v>80</v>
      </c>
      <c r="AT202" s="130" t="s">
        <v>70</v>
      </c>
      <c r="AU202" s="130" t="s">
        <v>71</v>
      </c>
      <c r="AY202" s="123" t="s">
        <v>147</v>
      </c>
      <c r="BK202" s="131">
        <f>BK203+BK212+BK220+BK231+BK238</f>
        <v>0</v>
      </c>
    </row>
    <row r="203" spans="2:63" s="12" customFormat="1" ht="22.9" customHeight="1">
      <c r="B203" s="122"/>
      <c r="D203" s="123" t="s">
        <v>70</v>
      </c>
      <c r="E203" s="132" t="s">
        <v>471</v>
      </c>
      <c r="F203" s="132" t="s">
        <v>472</v>
      </c>
      <c r="H203" s="191"/>
      <c r="J203" s="133">
        <f>BK203</f>
        <v>0</v>
      </c>
      <c r="L203" s="122"/>
      <c r="M203" s="126"/>
      <c r="N203" s="127"/>
      <c r="O203" s="127"/>
      <c r="P203" s="128">
        <f>SUM(P204:P211)</f>
        <v>15.070599999999999</v>
      </c>
      <c r="Q203" s="127"/>
      <c r="R203" s="128">
        <f>SUM(R204:R211)</f>
        <v>0.0098</v>
      </c>
      <c r="S203" s="127"/>
      <c r="T203" s="129">
        <f>SUM(T204:T211)</f>
        <v>0.015300000000000001</v>
      </c>
      <c r="AR203" s="123" t="s">
        <v>80</v>
      </c>
      <c r="AT203" s="130" t="s">
        <v>70</v>
      </c>
      <c r="AU203" s="130" t="s">
        <v>78</v>
      </c>
      <c r="AY203" s="123" t="s">
        <v>147</v>
      </c>
      <c r="BK203" s="131">
        <f>SUM(BK204:BK211)</f>
        <v>0</v>
      </c>
    </row>
    <row r="204" spans="1:65" s="2" customFormat="1" ht="24.2" customHeight="1">
      <c r="A204" s="26"/>
      <c r="B204" s="134"/>
      <c r="C204" s="135">
        <v>40</v>
      </c>
      <c r="D204" s="135" t="s">
        <v>149</v>
      </c>
      <c r="E204" s="136" t="s">
        <v>474</v>
      </c>
      <c r="F204" s="137" t="s">
        <v>475</v>
      </c>
      <c r="G204" s="138" t="s">
        <v>269</v>
      </c>
      <c r="H204" s="189">
        <v>2</v>
      </c>
      <c r="I204" s="139">
        <v>0</v>
      </c>
      <c r="J204" s="139">
        <f aca="true" t="shared" si="0" ref="J204:J211">ROUND(I204*H204,2)</f>
        <v>0</v>
      </c>
      <c r="K204" s="140"/>
      <c r="L204" s="27"/>
      <c r="M204" s="141" t="s">
        <v>1</v>
      </c>
      <c r="N204" s="142" t="s">
        <v>36</v>
      </c>
      <c r="O204" s="143">
        <v>0.871</v>
      </c>
      <c r="P204" s="143">
        <f aca="true" t="shared" si="1" ref="P204:P211">O204*H204</f>
        <v>1.742</v>
      </c>
      <c r="Q204" s="143">
        <v>0</v>
      </c>
      <c r="R204" s="143">
        <f aca="true" t="shared" si="2" ref="R204:R211">Q204*H204</f>
        <v>0</v>
      </c>
      <c r="S204" s="143">
        <v>0</v>
      </c>
      <c r="T204" s="144">
        <f aca="true" t="shared" si="3" ref="T204:T211">S204*H204</f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45" t="s">
        <v>224</v>
      </c>
      <c r="AT204" s="145" t="s">
        <v>149</v>
      </c>
      <c r="AU204" s="145" t="s">
        <v>80</v>
      </c>
      <c r="AY204" s="17" t="s">
        <v>147</v>
      </c>
      <c r="BE204" s="146">
        <f aca="true" t="shared" si="4" ref="BE204:BE211">IF(N204="základní",J204,0)</f>
        <v>0</v>
      </c>
      <c r="BF204" s="146">
        <f aca="true" t="shared" si="5" ref="BF204:BF211">IF(N204="snížená",J204,0)</f>
        <v>0</v>
      </c>
      <c r="BG204" s="146">
        <f aca="true" t="shared" si="6" ref="BG204:BG211">IF(N204="zákl. přenesená",J204,0)</f>
        <v>0</v>
      </c>
      <c r="BH204" s="146">
        <f aca="true" t="shared" si="7" ref="BH204:BH211">IF(N204="sníž. přenesená",J204,0)</f>
        <v>0</v>
      </c>
      <c r="BI204" s="146">
        <f aca="true" t="shared" si="8" ref="BI204:BI211">IF(N204="nulová",J204,0)</f>
        <v>0</v>
      </c>
      <c r="BJ204" s="17" t="s">
        <v>78</v>
      </c>
      <c r="BK204" s="146">
        <f aca="true" t="shared" si="9" ref="BK204:BK211">ROUND(I204*H204,2)</f>
        <v>0</v>
      </c>
      <c r="BL204" s="17" t="s">
        <v>224</v>
      </c>
      <c r="BM204" s="145" t="s">
        <v>1685</v>
      </c>
    </row>
    <row r="205" spans="1:65" s="2" customFormat="1" ht="14.45" customHeight="1">
      <c r="A205" s="26"/>
      <c r="B205" s="134"/>
      <c r="C205" s="154">
        <v>41</v>
      </c>
      <c r="D205" s="154" t="s">
        <v>191</v>
      </c>
      <c r="E205" s="155" t="s">
        <v>478</v>
      </c>
      <c r="F205" s="156" t="s">
        <v>479</v>
      </c>
      <c r="G205" s="157" t="s">
        <v>269</v>
      </c>
      <c r="H205" s="192">
        <v>2</v>
      </c>
      <c r="I205" s="158">
        <v>0</v>
      </c>
      <c r="J205" s="158">
        <f t="shared" si="0"/>
        <v>0</v>
      </c>
      <c r="K205" s="159"/>
      <c r="L205" s="160"/>
      <c r="M205" s="161" t="s">
        <v>1</v>
      </c>
      <c r="N205" s="162" t="s">
        <v>36</v>
      </c>
      <c r="O205" s="143">
        <v>0</v>
      </c>
      <c r="P205" s="143">
        <f t="shared" si="1"/>
        <v>0</v>
      </c>
      <c r="Q205" s="143">
        <v>0.0042</v>
      </c>
      <c r="R205" s="143">
        <f t="shared" si="2"/>
        <v>0.0084</v>
      </c>
      <c r="S205" s="143">
        <v>0</v>
      </c>
      <c r="T205" s="144">
        <f t="shared" si="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45" t="s">
        <v>297</v>
      </c>
      <c r="AT205" s="145" t="s">
        <v>191</v>
      </c>
      <c r="AU205" s="145" t="s">
        <v>80</v>
      </c>
      <c r="AY205" s="17" t="s">
        <v>147</v>
      </c>
      <c r="BE205" s="146">
        <f t="shared" si="4"/>
        <v>0</v>
      </c>
      <c r="BF205" s="146">
        <f t="shared" si="5"/>
        <v>0</v>
      </c>
      <c r="BG205" s="146">
        <f t="shared" si="6"/>
        <v>0</v>
      </c>
      <c r="BH205" s="146">
        <f t="shared" si="7"/>
        <v>0</v>
      </c>
      <c r="BI205" s="146">
        <f t="shared" si="8"/>
        <v>0</v>
      </c>
      <c r="BJ205" s="17" t="s">
        <v>78</v>
      </c>
      <c r="BK205" s="146">
        <f t="shared" si="9"/>
        <v>0</v>
      </c>
      <c r="BL205" s="17" t="s">
        <v>224</v>
      </c>
      <c r="BM205" s="145" t="s">
        <v>1686</v>
      </c>
    </row>
    <row r="206" spans="1:65" s="2" customFormat="1" ht="14.45" customHeight="1">
      <c r="A206" s="26"/>
      <c r="B206" s="134"/>
      <c r="C206" s="135">
        <v>42</v>
      </c>
      <c r="D206" s="135" t="s">
        <v>149</v>
      </c>
      <c r="E206" s="136" t="s">
        <v>482</v>
      </c>
      <c r="F206" s="137" t="s">
        <v>483</v>
      </c>
      <c r="G206" s="138" t="s">
        <v>269</v>
      </c>
      <c r="H206" s="189">
        <v>10</v>
      </c>
      <c r="I206" s="139">
        <v>0</v>
      </c>
      <c r="J206" s="139">
        <f t="shared" si="0"/>
        <v>0</v>
      </c>
      <c r="K206" s="140"/>
      <c r="L206" s="27"/>
      <c r="M206" s="141" t="s">
        <v>1</v>
      </c>
      <c r="N206" s="142" t="s">
        <v>36</v>
      </c>
      <c r="O206" s="143">
        <v>0.35</v>
      </c>
      <c r="P206" s="143">
        <f t="shared" si="1"/>
        <v>3.5</v>
      </c>
      <c r="Q206" s="143">
        <v>0</v>
      </c>
      <c r="R206" s="143">
        <f t="shared" si="2"/>
        <v>0</v>
      </c>
      <c r="S206" s="143">
        <v>0</v>
      </c>
      <c r="T206" s="144">
        <f t="shared" si="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45" t="s">
        <v>224</v>
      </c>
      <c r="AT206" s="145" t="s">
        <v>149</v>
      </c>
      <c r="AU206" s="145" t="s">
        <v>80</v>
      </c>
      <c r="AY206" s="17" t="s">
        <v>147</v>
      </c>
      <c r="BE206" s="146">
        <f t="shared" si="4"/>
        <v>0</v>
      </c>
      <c r="BF206" s="146">
        <f t="shared" si="5"/>
        <v>0</v>
      </c>
      <c r="BG206" s="146">
        <f t="shared" si="6"/>
        <v>0</v>
      </c>
      <c r="BH206" s="146">
        <f t="shared" si="7"/>
        <v>0</v>
      </c>
      <c r="BI206" s="146">
        <f t="shared" si="8"/>
        <v>0</v>
      </c>
      <c r="BJ206" s="17" t="s">
        <v>78</v>
      </c>
      <c r="BK206" s="146">
        <f t="shared" si="9"/>
        <v>0</v>
      </c>
      <c r="BL206" s="17" t="s">
        <v>224</v>
      </c>
      <c r="BM206" s="145" t="s">
        <v>1687</v>
      </c>
    </row>
    <row r="207" spans="1:65" s="2" customFormat="1" ht="14.45" customHeight="1">
      <c r="A207" s="26"/>
      <c r="B207" s="134"/>
      <c r="C207" s="154">
        <v>43</v>
      </c>
      <c r="D207" s="154" t="s">
        <v>191</v>
      </c>
      <c r="E207" s="155" t="s">
        <v>486</v>
      </c>
      <c r="F207" s="156" t="s">
        <v>487</v>
      </c>
      <c r="G207" s="157" t="s">
        <v>269</v>
      </c>
      <c r="H207" s="192">
        <v>10</v>
      </c>
      <c r="I207" s="158">
        <v>0</v>
      </c>
      <c r="J207" s="158">
        <f t="shared" si="0"/>
        <v>0</v>
      </c>
      <c r="K207" s="159"/>
      <c r="L207" s="160"/>
      <c r="M207" s="161" t="s">
        <v>1</v>
      </c>
      <c r="N207" s="162" t="s">
        <v>36</v>
      </c>
      <c r="O207" s="143">
        <v>0</v>
      </c>
      <c r="P207" s="143">
        <f t="shared" si="1"/>
        <v>0</v>
      </c>
      <c r="Q207" s="143">
        <v>0.00014</v>
      </c>
      <c r="R207" s="143">
        <f t="shared" si="2"/>
        <v>0.0013999999999999998</v>
      </c>
      <c r="S207" s="143">
        <v>0</v>
      </c>
      <c r="T207" s="144">
        <f t="shared" si="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45" t="s">
        <v>297</v>
      </c>
      <c r="AT207" s="145" t="s">
        <v>191</v>
      </c>
      <c r="AU207" s="145" t="s">
        <v>80</v>
      </c>
      <c r="AY207" s="17" t="s">
        <v>147</v>
      </c>
      <c r="BE207" s="146">
        <f t="shared" si="4"/>
        <v>0</v>
      </c>
      <c r="BF207" s="146">
        <f t="shared" si="5"/>
        <v>0</v>
      </c>
      <c r="BG207" s="146">
        <f t="shared" si="6"/>
        <v>0</v>
      </c>
      <c r="BH207" s="146">
        <f t="shared" si="7"/>
        <v>0</v>
      </c>
      <c r="BI207" s="146">
        <f t="shared" si="8"/>
        <v>0</v>
      </c>
      <c r="BJ207" s="17" t="s">
        <v>78</v>
      </c>
      <c r="BK207" s="146">
        <f t="shared" si="9"/>
        <v>0</v>
      </c>
      <c r="BL207" s="17" t="s">
        <v>224</v>
      </c>
      <c r="BM207" s="145" t="s">
        <v>1688</v>
      </c>
    </row>
    <row r="208" spans="1:65" s="2" customFormat="1" ht="24.2" customHeight="1">
      <c r="A208" s="26"/>
      <c r="B208" s="134"/>
      <c r="C208" s="135">
        <v>44</v>
      </c>
      <c r="D208" s="135" t="s">
        <v>149</v>
      </c>
      <c r="E208" s="136" t="s">
        <v>490</v>
      </c>
      <c r="F208" s="137" t="s">
        <v>491</v>
      </c>
      <c r="G208" s="138" t="s">
        <v>379</v>
      </c>
      <c r="H208" s="189">
        <v>20</v>
      </c>
      <c r="I208" s="139">
        <v>0</v>
      </c>
      <c r="J208" s="139">
        <f t="shared" si="0"/>
        <v>0</v>
      </c>
      <c r="K208" s="140"/>
      <c r="L208" s="27"/>
      <c r="M208" s="141" t="s">
        <v>1</v>
      </c>
      <c r="N208" s="142" t="s">
        <v>36</v>
      </c>
      <c r="O208" s="143">
        <v>0.299</v>
      </c>
      <c r="P208" s="143">
        <f t="shared" si="1"/>
        <v>5.9799999999999995</v>
      </c>
      <c r="Q208" s="143">
        <v>0</v>
      </c>
      <c r="R208" s="143">
        <f t="shared" si="2"/>
        <v>0</v>
      </c>
      <c r="S208" s="143">
        <v>0.0004</v>
      </c>
      <c r="T208" s="144">
        <f t="shared" si="3"/>
        <v>0.008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45" t="s">
        <v>224</v>
      </c>
      <c r="AT208" s="145" t="s">
        <v>149</v>
      </c>
      <c r="AU208" s="145" t="s">
        <v>80</v>
      </c>
      <c r="AY208" s="17" t="s">
        <v>147</v>
      </c>
      <c r="BE208" s="146">
        <f t="shared" si="4"/>
        <v>0</v>
      </c>
      <c r="BF208" s="146">
        <f t="shared" si="5"/>
        <v>0</v>
      </c>
      <c r="BG208" s="146">
        <f t="shared" si="6"/>
        <v>0</v>
      </c>
      <c r="BH208" s="146">
        <f t="shared" si="7"/>
        <v>0</v>
      </c>
      <c r="BI208" s="146">
        <f t="shared" si="8"/>
        <v>0</v>
      </c>
      <c r="BJ208" s="17" t="s">
        <v>78</v>
      </c>
      <c r="BK208" s="146">
        <f t="shared" si="9"/>
        <v>0</v>
      </c>
      <c r="BL208" s="17" t="s">
        <v>224</v>
      </c>
      <c r="BM208" s="145" t="s">
        <v>1689</v>
      </c>
    </row>
    <row r="209" spans="1:65" s="2" customFormat="1" ht="24.2" customHeight="1">
      <c r="A209" s="26"/>
      <c r="B209" s="134"/>
      <c r="C209" s="135">
        <v>45</v>
      </c>
      <c r="D209" s="135" t="s">
        <v>149</v>
      </c>
      <c r="E209" s="136" t="s">
        <v>494</v>
      </c>
      <c r="F209" s="137" t="s">
        <v>495</v>
      </c>
      <c r="G209" s="138" t="s">
        <v>269</v>
      </c>
      <c r="H209" s="189">
        <v>10</v>
      </c>
      <c r="I209" s="139">
        <v>0</v>
      </c>
      <c r="J209" s="139">
        <f t="shared" si="0"/>
        <v>0</v>
      </c>
      <c r="K209" s="140"/>
      <c r="L209" s="27"/>
      <c r="M209" s="141" t="s">
        <v>1</v>
      </c>
      <c r="N209" s="142" t="s">
        <v>36</v>
      </c>
      <c r="O209" s="143">
        <v>0.319</v>
      </c>
      <c r="P209" s="143">
        <f t="shared" si="1"/>
        <v>3.19</v>
      </c>
      <c r="Q209" s="143">
        <v>0</v>
      </c>
      <c r="R209" s="143">
        <f t="shared" si="2"/>
        <v>0</v>
      </c>
      <c r="S209" s="143">
        <v>0.00021</v>
      </c>
      <c r="T209" s="144">
        <f t="shared" si="3"/>
        <v>0.0021000000000000003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45" t="s">
        <v>224</v>
      </c>
      <c r="AT209" s="145" t="s">
        <v>149</v>
      </c>
      <c r="AU209" s="145" t="s">
        <v>80</v>
      </c>
      <c r="AY209" s="17" t="s">
        <v>147</v>
      </c>
      <c r="BE209" s="146">
        <f t="shared" si="4"/>
        <v>0</v>
      </c>
      <c r="BF209" s="146">
        <f t="shared" si="5"/>
        <v>0</v>
      </c>
      <c r="BG209" s="146">
        <f t="shared" si="6"/>
        <v>0</v>
      </c>
      <c r="BH209" s="146">
        <f t="shared" si="7"/>
        <v>0</v>
      </c>
      <c r="BI209" s="146">
        <f t="shared" si="8"/>
        <v>0</v>
      </c>
      <c r="BJ209" s="17" t="s">
        <v>78</v>
      </c>
      <c r="BK209" s="146">
        <f t="shared" si="9"/>
        <v>0</v>
      </c>
      <c r="BL209" s="17" t="s">
        <v>224</v>
      </c>
      <c r="BM209" s="145" t="s">
        <v>1690</v>
      </c>
    </row>
    <row r="210" spans="1:65" s="2" customFormat="1" ht="24.2" customHeight="1">
      <c r="A210" s="26"/>
      <c r="B210" s="134"/>
      <c r="C210" s="135">
        <v>46</v>
      </c>
      <c r="D210" s="135" t="s">
        <v>149</v>
      </c>
      <c r="E210" s="136" t="s">
        <v>498</v>
      </c>
      <c r="F210" s="137" t="s">
        <v>499</v>
      </c>
      <c r="G210" s="138" t="s">
        <v>269</v>
      </c>
      <c r="H210" s="189">
        <v>2</v>
      </c>
      <c r="I210" s="139">
        <v>0</v>
      </c>
      <c r="J210" s="139">
        <f t="shared" si="0"/>
        <v>0</v>
      </c>
      <c r="K210" s="140"/>
      <c r="L210" s="27"/>
      <c r="M210" s="141" t="s">
        <v>1</v>
      </c>
      <c r="N210" s="142" t="s">
        <v>36</v>
      </c>
      <c r="O210" s="143">
        <v>0.287</v>
      </c>
      <c r="P210" s="143">
        <f t="shared" si="1"/>
        <v>0.574</v>
      </c>
      <c r="Q210" s="143">
        <v>0</v>
      </c>
      <c r="R210" s="143">
        <f t="shared" si="2"/>
        <v>0</v>
      </c>
      <c r="S210" s="143">
        <v>0.0026</v>
      </c>
      <c r="T210" s="144">
        <f t="shared" si="3"/>
        <v>0.0052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45" t="s">
        <v>224</v>
      </c>
      <c r="AT210" s="145" t="s">
        <v>149</v>
      </c>
      <c r="AU210" s="145" t="s">
        <v>80</v>
      </c>
      <c r="AY210" s="17" t="s">
        <v>147</v>
      </c>
      <c r="BE210" s="146">
        <f t="shared" si="4"/>
        <v>0</v>
      </c>
      <c r="BF210" s="146">
        <f t="shared" si="5"/>
        <v>0</v>
      </c>
      <c r="BG210" s="146">
        <f t="shared" si="6"/>
        <v>0</v>
      </c>
      <c r="BH210" s="146">
        <f t="shared" si="7"/>
        <v>0</v>
      </c>
      <c r="BI210" s="146">
        <f t="shared" si="8"/>
        <v>0</v>
      </c>
      <c r="BJ210" s="17" t="s">
        <v>78</v>
      </c>
      <c r="BK210" s="146">
        <f t="shared" si="9"/>
        <v>0</v>
      </c>
      <c r="BL210" s="17" t="s">
        <v>224</v>
      </c>
      <c r="BM210" s="145" t="s">
        <v>1691</v>
      </c>
    </row>
    <row r="211" spans="1:65" s="2" customFormat="1" ht="24.2" customHeight="1">
      <c r="A211" s="26"/>
      <c r="B211" s="134"/>
      <c r="C211" s="135">
        <v>47</v>
      </c>
      <c r="D211" s="135" t="s">
        <v>149</v>
      </c>
      <c r="E211" s="136" t="s">
        <v>502</v>
      </c>
      <c r="F211" s="137" t="s">
        <v>503</v>
      </c>
      <c r="G211" s="138" t="s">
        <v>168</v>
      </c>
      <c r="H211" s="189">
        <v>0.01</v>
      </c>
      <c r="I211" s="139">
        <v>0</v>
      </c>
      <c r="J211" s="139">
        <f t="shared" si="0"/>
        <v>0</v>
      </c>
      <c r="K211" s="140"/>
      <c r="L211" s="27"/>
      <c r="M211" s="141" t="s">
        <v>1</v>
      </c>
      <c r="N211" s="142" t="s">
        <v>36</v>
      </c>
      <c r="O211" s="143">
        <v>8.46</v>
      </c>
      <c r="P211" s="143">
        <f t="shared" si="1"/>
        <v>0.08460000000000001</v>
      </c>
      <c r="Q211" s="143">
        <v>0</v>
      </c>
      <c r="R211" s="143">
        <f t="shared" si="2"/>
        <v>0</v>
      </c>
      <c r="S211" s="143">
        <v>0</v>
      </c>
      <c r="T211" s="144">
        <f t="shared" si="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45" t="s">
        <v>224</v>
      </c>
      <c r="AT211" s="145" t="s">
        <v>149</v>
      </c>
      <c r="AU211" s="145" t="s">
        <v>80</v>
      </c>
      <c r="AY211" s="17" t="s">
        <v>147</v>
      </c>
      <c r="BE211" s="146">
        <f t="shared" si="4"/>
        <v>0</v>
      </c>
      <c r="BF211" s="146">
        <f t="shared" si="5"/>
        <v>0</v>
      </c>
      <c r="BG211" s="146">
        <f t="shared" si="6"/>
        <v>0</v>
      </c>
      <c r="BH211" s="146">
        <f t="shared" si="7"/>
        <v>0</v>
      </c>
      <c r="BI211" s="146">
        <f t="shared" si="8"/>
        <v>0</v>
      </c>
      <c r="BJ211" s="17" t="s">
        <v>78</v>
      </c>
      <c r="BK211" s="146">
        <f t="shared" si="9"/>
        <v>0</v>
      </c>
      <c r="BL211" s="17" t="s">
        <v>224</v>
      </c>
      <c r="BM211" s="145" t="s">
        <v>1692</v>
      </c>
    </row>
    <row r="212" spans="2:63" s="12" customFormat="1" ht="22.9" customHeight="1">
      <c r="B212" s="122"/>
      <c r="D212" s="123" t="s">
        <v>70</v>
      </c>
      <c r="E212" s="132" t="s">
        <v>644</v>
      </c>
      <c r="F212" s="132" t="s">
        <v>645</v>
      </c>
      <c r="H212" s="191"/>
      <c r="J212" s="133">
        <f>BK212</f>
        <v>0</v>
      </c>
      <c r="L212" s="122"/>
      <c r="M212" s="126"/>
      <c r="N212" s="127"/>
      <c r="O212" s="127"/>
      <c r="P212" s="128">
        <f>SUM(P213:P219)</f>
        <v>9.782373999999999</v>
      </c>
      <c r="Q212" s="127"/>
      <c r="R212" s="128">
        <f>SUM(R213:R219)</f>
        <v>0.102224</v>
      </c>
      <c r="S212" s="127"/>
      <c r="T212" s="129">
        <f>SUM(T213:T219)</f>
        <v>0</v>
      </c>
      <c r="AR212" s="123" t="s">
        <v>80</v>
      </c>
      <c r="AT212" s="130" t="s">
        <v>70</v>
      </c>
      <c r="AU212" s="130" t="s">
        <v>78</v>
      </c>
      <c r="AY212" s="123" t="s">
        <v>147</v>
      </c>
      <c r="BK212" s="131">
        <f>SUM(BK213:BK219)</f>
        <v>0</v>
      </c>
    </row>
    <row r="213" spans="1:65" s="2" customFormat="1" ht="24.2" customHeight="1">
      <c r="A213" s="26"/>
      <c r="B213" s="134"/>
      <c r="C213" s="135">
        <v>48</v>
      </c>
      <c r="D213" s="135" t="s">
        <v>149</v>
      </c>
      <c r="E213" s="136" t="s">
        <v>668</v>
      </c>
      <c r="F213" s="137" t="s">
        <v>669</v>
      </c>
      <c r="G213" s="138" t="s">
        <v>379</v>
      </c>
      <c r="H213" s="189">
        <v>7.2</v>
      </c>
      <c r="I213" s="139">
        <v>0</v>
      </c>
      <c r="J213" s="139">
        <f>ROUND(I213*H213,2)</f>
        <v>0</v>
      </c>
      <c r="K213" s="140"/>
      <c r="L213" s="27"/>
      <c r="M213" s="141" t="s">
        <v>1</v>
      </c>
      <c r="N213" s="142" t="s">
        <v>36</v>
      </c>
      <c r="O213" s="143">
        <v>0.331</v>
      </c>
      <c r="P213" s="143">
        <f>O213*H213</f>
        <v>2.3832</v>
      </c>
      <c r="Q213" s="143">
        <v>0.00222</v>
      </c>
      <c r="R213" s="143">
        <f>Q213*H213</f>
        <v>0.015984</v>
      </c>
      <c r="S213" s="143">
        <v>0</v>
      </c>
      <c r="T213" s="144">
        <f>S213*H213</f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45" t="s">
        <v>224</v>
      </c>
      <c r="AT213" s="145" t="s">
        <v>149</v>
      </c>
      <c r="AU213" s="145" t="s">
        <v>80</v>
      </c>
      <c r="AY213" s="17" t="s">
        <v>147</v>
      </c>
      <c r="BE213" s="146">
        <f>IF(N213="základní",J213,0)</f>
        <v>0</v>
      </c>
      <c r="BF213" s="146">
        <f>IF(N213="snížená",J213,0)</f>
        <v>0</v>
      </c>
      <c r="BG213" s="146">
        <f>IF(N213="zákl. přenesená",J213,0)</f>
        <v>0</v>
      </c>
      <c r="BH213" s="146">
        <f>IF(N213="sníž. přenesená",J213,0)</f>
        <v>0</v>
      </c>
      <c r="BI213" s="146">
        <f>IF(N213="nulová",J213,0)</f>
        <v>0</v>
      </c>
      <c r="BJ213" s="17" t="s">
        <v>78</v>
      </c>
      <c r="BK213" s="146">
        <f>ROUND(I213*H213,2)</f>
        <v>0</v>
      </c>
      <c r="BL213" s="17" t="s">
        <v>224</v>
      </c>
      <c r="BM213" s="145" t="s">
        <v>1693</v>
      </c>
    </row>
    <row r="214" spans="2:51" s="13" customFormat="1" ht="12">
      <c r="B214" s="147"/>
      <c r="D214" s="148" t="s">
        <v>155</v>
      </c>
      <c r="E214" s="149" t="s">
        <v>1</v>
      </c>
      <c r="F214" s="150" t="s">
        <v>1694</v>
      </c>
      <c r="H214" s="190">
        <v>7.2</v>
      </c>
      <c r="L214" s="147"/>
      <c r="M214" s="151"/>
      <c r="N214" s="152"/>
      <c r="O214" s="152"/>
      <c r="P214" s="152"/>
      <c r="Q214" s="152"/>
      <c r="R214" s="152"/>
      <c r="S214" s="152"/>
      <c r="T214" s="153"/>
      <c r="AT214" s="149" t="s">
        <v>155</v>
      </c>
      <c r="AU214" s="149" t="s">
        <v>80</v>
      </c>
      <c r="AV214" s="13" t="s">
        <v>80</v>
      </c>
      <c r="AW214" s="13" t="s">
        <v>28</v>
      </c>
      <c r="AX214" s="13" t="s">
        <v>71</v>
      </c>
      <c r="AY214" s="149" t="s">
        <v>147</v>
      </c>
    </row>
    <row r="215" spans="2:51" s="15" customFormat="1" ht="12">
      <c r="B215" s="169"/>
      <c r="D215" s="148" t="s">
        <v>155</v>
      </c>
      <c r="E215" s="170" t="s">
        <v>1</v>
      </c>
      <c r="F215" s="171" t="s">
        <v>317</v>
      </c>
      <c r="H215" s="194">
        <v>7.2</v>
      </c>
      <c r="L215" s="169"/>
      <c r="M215" s="172"/>
      <c r="N215" s="173"/>
      <c r="O215" s="173"/>
      <c r="P215" s="173"/>
      <c r="Q215" s="173"/>
      <c r="R215" s="173"/>
      <c r="S215" s="173"/>
      <c r="T215" s="174"/>
      <c r="AT215" s="170" t="s">
        <v>155</v>
      </c>
      <c r="AU215" s="170" t="s">
        <v>80</v>
      </c>
      <c r="AV215" s="15" t="s">
        <v>153</v>
      </c>
      <c r="AW215" s="15" t="s">
        <v>28</v>
      </c>
      <c r="AX215" s="15" t="s">
        <v>78</v>
      </c>
      <c r="AY215" s="170" t="s">
        <v>147</v>
      </c>
    </row>
    <row r="216" spans="1:65" s="2" customFormat="1" ht="24.2" customHeight="1">
      <c r="A216" s="26"/>
      <c r="B216" s="134"/>
      <c r="C216" s="135">
        <v>49</v>
      </c>
      <c r="D216" s="135" t="s">
        <v>149</v>
      </c>
      <c r="E216" s="136" t="s">
        <v>675</v>
      </c>
      <c r="F216" s="137" t="s">
        <v>676</v>
      </c>
      <c r="G216" s="138" t="s">
        <v>269</v>
      </c>
      <c r="H216" s="189">
        <v>6</v>
      </c>
      <c r="I216" s="139">
        <v>0</v>
      </c>
      <c r="J216" s="139">
        <f>ROUND(I216*H216,2)</f>
        <v>0</v>
      </c>
      <c r="K216" s="140"/>
      <c r="L216" s="27"/>
      <c r="M216" s="141" t="s">
        <v>1</v>
      </c>
      <c r="N216" s="142" t="s">
        <v>36</v>
      </c>
      <c r="O216" s="143">
        <v>0.14</v>
      </c>
      <c r="P216" s="143">
        <f>O216*H216</f>
        <v>0.8400000000000001</v>
      </c>
      <c r="Q216" s="143">
        <v>0</v>
      </c>
      <c r="R216" s="143">
        <f>Q216*H216</f>
        <v>0</v>
      </c>
      <c r="S216" s="143">
        <v>0</v>
      </c>
      <c r="T216" s="144">
        <f>S216*H216</f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45" t="s">
        <v>224</v>
      </c>
      <c r="AT216" s="145" t="s">
        <v>149</v>
      </c>
      <c r="AU216" s="145" t="s">
        <v>80</v>
      </c>
      <c r="AY216" s="17" t="s">
        <v>147</v>
      </c>
      <c r="BE216" s="146">
        <f>IF(N216="základní",J216,0)</f>
        <v>0</v>
      </c>
      <c r="BF216" s="146">
        <f>IF(N216="snížená",J216,0)</f>
        <v>0</v>
      </c>
      <c r="BG216" s="146">
        <f>IF(N216="zákl. přenesená",J216,0)</f>
        <v>0</v>
      </c>
      <c r="BH216" s="146">
        <f>IF(N216="sníž. přenesená",J216,0)</f>
        <v>0</v>
      </c>
      <c r="BI216" s="146">
        <f>IF(N216="nulová",J216,0)</f>
        <v>0</v>
      </c>
      <c r="BJ216" s="17" t="s">
        <v>78</v>
      </c>
      <c r="BK216" s="146">
        <f>ROUND(I216*H216,2)</f>
        <v>0</v>
      </c>
      <c r="BL216" s="17" t="s">
        <v>224</v>
      </c>
      <c r="BM216" s="145" t="s">
        <v>1695</v>
      </c>
    </row>
    <row r="217" spans="1:65" s="2" customFormat="1" ht="24.2" customHeight="1">
      <c r="A217" s="26"/>
      <c r="B217" s="134"/>
      <c r="C217" s="135">
        <v>50</v>
      </c>
      <c r="D217" s="135" t="s">
        <v>149</v>
      </c>
      <c r="E217" s="136" t="s">
        <v>1696</v>
      </c>
      <c r="F217" s="137" t="s">
        <v>1697</v>
      </c>
      <c r="G217" s="138" t="s">
        <v>379</v>
      </c>
      <c r="H217" s="189">
        <v>24.5</v>
      </c>
      <c r="I217" s="139">
        <v>0</v>
      </c>
      <c r="J217" s="139">
        <f>ROUND(I217*H217,2)</f>
        <v>0</v>
      </c>
      <c r="K217" s="140"/>
      <c r="L217" s="27"/>
      <c r="M217" s="141" t="s">
        <v>1</v>
      </c>
      <c r="N217" s="142" t="s">
        <v>36</v>
      </c>
      <c r="O217" s="143">
        <v>0.248</v>
      </c>
      <c r="P217" s="143">
        <f>O217*H217</f>
        <v>6.076</v>
      </c>
      <c r="Q217" s="143">
        <v>0.00352</v>
      </c>
      <c r="R217" s="143">
        <f>Q217*H217</f>
        <v>0.08624</v>
      </c>
      <c r="S217" s="143">
        <v>0</v>
      </c>
      <c r="T217" s="144">
        <f>S217*H217</f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45" t="s">
        <v>224</v>
      </c>
      <c r="AT217" s="145" t="s">
        <v>149</v>
      </c>
      <c r="AU217" s="145" t="s">
        <v>80</v>
      </c>
      <c r="AY217" s="17" t="s">
        <v>147</v>
      </c>
      <c r="BE217" s="146">
        <f>IF(N217="základní",J217,0)</f>
        <v>0</v>
      </c>
      <c r="BF217" s="146">
        <f>IF(N217="snížená",J217,0)</f>
        <v>0</v>
      </c>
      <c r="BG217" s="146">
        <f>IF(N217="zákl. přenesená",J217,0)</f>
        <v>0</v>
      </c>
      <c r="BH217" s="146">
        <f>IF(N217="sníž. přenesená",J217,0)</f>
        <v>0</v>
      </c>
      <c r="BI217" s="146">
        <f>IF(N217="nulová",J217,0)</f>
        <v>0</v>
      </c>
      <c r="BJ217" s="17" t="s">
        <v>78</v>
      </c>
      <c r="BK217" s="146">
        <f>ROUND(I217*H217,2)</f>
        <v>0</v>
      </c>
      <c r="BL217" s="17" t="s">
        <v>224</v>
      </c>
      <c r="BM217" s="145" t="s">
        <v>1698</v>
      </c>
    </row>
    <row r="218" spans="2:51" s="13" customFormat="1" ht="12">
      <c r="B218" s="147"/>
      <c r="D218" s="148" t="s">
        <v>155</v>
      </c>
      <c r="E218" s="149" t="s">
        <v>1</v>
      </c>
      <c r="F218" s="150" t="s">
        <v>1699</v>
      </c>
      <c r="H218" s="190">
        <v>24.5</v>
      </c>
      <c r="L218" s="147"/>
      <c r="M218" s="151"/>
      <c r="N218" s="152"/>
      <c r="O218" s="152"/>
      <c r="P218" s="152"/>
      <c r="Q218" s="152"/>
      <c r="R218" s="152"/>
      <c r="S218" s="152"/>
      <c r="T218" s="153"/>
      <c r="AT218" s="149" t="s">
        <v>155</v>
      </c>
      <c r="AU218" s="149" t="s">
        <v>80</v>
      </c>
      <c r="AV218" s="13" t="s">
        <v>80</v>
      </c>
      <c r="AW218" s="13" t="s">
        <v>28</v>
      </c>
      <c r="AX218" s="13" t="s">
        <v>78</v>
      </c>
      <c r="AY218" s="149" t="s">
        <v>147</v>
      </c>
    </row>
    <row r="219" spans="1:65" s="2" customFormat="1" ht="24.2" customHeight="1">
      <c r="A219" s="26"/>
      <c r="B219" s="134"/>
      <c r="C219" s="135">
        <v>51</v>
      </c>
      <c r="D219" s="135" t="s">
        <v>149</v>
      </c>
      <c r="E219" s="136" t="s">
        <v>684</v>
      </c>
      <c r="F219" s="137" t="s">
        <v>685</v>
      </c>
      <c r="G219" s="138" t="s">
        <v>168</v>
      </c>
      <c r="H219" s="189">
        <v>0.102</v>
      </c>
      <c r="I219" s="139">
        <v>0</v>
      </c>
      <c r="J219" s="139">
        <f>ROUND(I219*H219,2)</f>
        <v>0</v>
      </c>
      <c r="K219" s="140"/>
      <c r="L219" s="27"/>
      <c r="M219" s="141" t="s">
        <v>1</v>
      </c>
      <c r="N219" s="142" t="s">
        <v>36</v>
      </c>
      <c r="O219" s="143">
        <v>4.737</v>
      </c>
      <c r="P219" s="143">
        <f>O219*H219</f>
        <v>0.483174</v>
      </c>
      <c r="Q219" s="143">
        <v>0</v>
      </c>
      <c r="R219" s="143">
        <f>Q219*H219</f>
        <v>0</v>
      </c>
      <c r="S219" s="143">
        <v>0</v>
      </c>
      <c r="T219" s="144">
        <f>S219*H219</f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45" t="s">
        <v>224</v>
      </c>
      <c r="AT219" s="145" t="s">
        <v>149</v>
      </c>
      <c r="AU219" s="145" t="s">
        <v>80</v>
      </c>
      <c r="AY219" s="17" t="s">
        <v>147</v>
      </c>
      <c r="BE219" s="146">
        <f>IF(N219="základní",J219,0)</f>
        <v>0</v>
      </c>
      <c r="BF219" s="146">
        <f>IF(N219="snížená",J219,0)</f>
        <v>0</v>
      </c>
      <c r="BG219" s="146">
        <f>IF(N219="zákl. přenesená",J219,0)</f>
        <v>0</v>
      </c>
      <c r="BH219" s="146">
        <f>IF(N219="sníž. přenesená",J219,0)</f>
        <v>0</v>
      </c>
      <c r="BI219" s="146">
        <f>IF(N219="nulová",J219,0)</f>
        <v>0</v>
      </c>
      <c r="BJ219" s="17" t="s">
        <v>78</v>
      </c>
      <c r="BK219" s="146">
        <f>ROUND(I219*H219,2)</f>
        <v>0</v>
      </c>
      <c r="BL219" s="17" t="s">
        <v>224</v>
      </c>
      <c r="BM219" s="145" t="s">
        <v>1700</v>
      </c>
    </row>
    <row r="220" spans="2:63" s="12" customFormat="1" ht="22.9" customHeight="1">
      <c r="B220" s="122"/>
      <c r="D220" s="123" t="s">
        <v>70</v>
      </c>
      <c r="E220" s="132" t="s">
        <v>687</v>
      </c>
      <c r="F220" s="132" t="s">
        <v>688</v>
      </c>
      <c r="H220" s="191"/>
      <c r="J220" s="133">
        <f>BK220</f>
        <v>0</v>
      </c>
      <c r="L220" s="122"/>
      <c r="M220" s="126"/>
      <c r="N220" s="127"/>
      <c r="O220" s="127"/>
      <c r="P220" s="128">
        <f>SUM(P221:P230)</f>
        <v>8.09009</v>
      </c>
      <c r="Q220" s="127"/>
      <c r="R220" s="128">
        <f>SUM(R221:R230)</f>
        <v>0.1418376</v>
      </c>
      <c r="S220" s="127"/>
      <c r="T220" s="129">
        <f>SUM(T221:T230)</f>
        <v>0</v>
      </c>
      <c r="AR220" s="123" t="s">
        <v>80</v>
      </c>
      <c r="AT220" s="130" t="s">
        <v>70</v>
      </c>
      <c r="AU220" s="130" t="s">
        <v>78</v>
      </c>
      <c r="AY220" s="123" t="s">
        <v>147</v>
      </c>
      <c r="BK220" s="131">
        <f>SUM(BK221:BK230)</f>
        <v>0</v>
      </c>
    </row>
    <row r="221" spans="1:65" s="2" customFormat="1" ht="24.2" customHeight="1">
      <c r="A221" s="26"/>
      <c r="B221" s="134"/>
      <c r="C221" s="135">
        <v>52</v>
      </c>
      <c r="D221" s="135" t="s">
        <v>149</v>
      </c>
      <c r="E221" s="136" t="s">
        <v>1701</v>
      </c>
      <c r="F221" s="137" t="s">
        <v>1702</v>
      </c>
      <c r="G221" s="138" t="s">
        <v>152</v>
      </c>
      <c r="H221" s="189">
        <v>4.32</v>
      </c>
      <c r="I221" s="139">
        <v>0</v>
      </c>
      <c r="J221" s="139">
        <f>ROUND(I221*H221,2)</f>
        <v>0</v>
      </c>
      <c r="K221" s="140"/>
      <c r="L221" s="27"/>
      <c r="M221" s="141" t="s">
        <v>1</v>
      </c>
      <c r="N221" s="142" t="s">
        <v>36</v>
      </c>
      <c r="O221" s="143">
        <v>1.559</v>
      </c>
      <c r="P221" s="143">
        <f>O221*H221</f>
        <v>6.73488</v>
      </c>
      <c r="Q221" s="143">
        <v>0.00027</v>
      </c>
      <c r="R221" s="143">
        <f>Q221*H221</f>
        <v>0.0011664000000000002</v>
      </c>
      <c r="S221" s="143">
        <v>0</v>
      </c>
      <c r="T221" s="144">
        <f>S221*H221</f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45" t="s">
        <v>224</v>
      </c>
      <c r="AT221" s="145" t="s">
        <v>149</v>
      </c>
      <c r="AU221" s="145" t="s">
        <v>80</v>
      </c>
      <c r="AY221" s="17" t="s">
        <v>147</v>
      </c>
      <c r="BE221" s="146">
        <f>IF(N221="základní",J221,0)</f>
        <v>0</v>
      </c>
      <c r="BF221" s="146">
        <f>IF(N221="snížená",J221,0)</f>
        <v>0</v>
      </c>
      <c r="BG221" s="146">
        <f>IF(N221="zákl. přenesená",J221,0)</f>
        <v>0</v>
      </c>
      <c r="BH221" s="146">
        <f>IF(N221="sníž. přenesená",J221,0)</f>
        <v>0</v>
      </c>
      <c r="BI221" s="146">
        <f>IF(N221="nulová",J221,0)</f>
        <v>0</v>
      </c>
      <c r="BJ221" s="17" t="s">
        <v>78</v>
      </c>
      <c r="BK221" s="146">
        <f>ROUND(I221*H221,2)</f>
        <v>0</v>
      </c>
      <c r="BL221" s="17" t="s">
        <v>224</v>
      </c>
      <c r="BM221" s="145" t="s">
        <v>1703</v>
      </c>
    </row>
    <row r="222" spans="2:51" s="13" customFormat="1" ht="12">
      <c r="B222" s="147"/>
      <c r="D222" s="148" t="s">
        <v>155</v>
      </c>
      <c r="E222" s="149" t="s">
        <v>1</v>
      </c>
      <c r="F222" s="150" t="s">
        <v>1704</v>
      </c>
      <c r="H222" s="190">
        <v>1.44</v>
      </c>
      <c r="L222" s="147"/>
      <c r="M222" s="151"/>
      <c r="N222" s="152"/>
      <c r="O222" s="152"/>
      <c r="P222" s="152"/>
      <c r="Q222" s="152"/>
      <c r="R222" s="152"/>
      <c r="S222" s="152"/>
      <c r="T222" s="153"/>
      <c r="AT222" s="149" t="s">
        <v>155</v>
      </c>
      <c r="AU222" s="149" t="s">
        <v>80</v>
      </c>
      <c r="AV222" s="13" t="s">
        <v>80</v>
      </c>
      <c r="AW222" s="13" t="s">
        <v>28</v>
      </c>
      <c r="AX222" s="13" t="s">
        <v>71</v>
      </c>
      <c r="AY222" s="149" t="s">
        <v>147</v>
      </c>
    </row>
    <row r="223" spans="2:51" s="13" customFormat="1" ht="12">
      <c r="B223" s="147"/>
      <c r="D223" s="148" t="s">
        <v>155</v>
      </c>
      <c r="E223" s="149" t="s">
        <v>1</v>
      </c>
      <c r="F223" s="150" t="s">
        <v>1705</v>
      </c>
      <c r="H223" s="190">
        <v>2.88</v>
      </c>
      <c r="L223" s="147"/>
      <c r="M223" s="151"/>
      <c r="N223" s="152"/>
      <c r="O223" s="152"/>
      <c r="P223" s="152"/>
      <c r="Q223" s="152"/>
      <c r="R223" s="152"/>
      <c r="S223" s="152"/>
      <c r="T223" s="153"/>
      <c r="AT223" s="149" t="s">
        <v>155</v>
      </c>
      <c r="AU223" s="149" t="s">
        <v>80</v>
      </c>
      <c r="AV223" s="13" t="s">
        <v>80</v>
      </c>
      <c r="AW223" s="13" t="s">
        <v>28</v>
      </c>
      <c r="AX223" s="13" t="s">
        <v>71</v>
      </c>
      <c r="AY223" s="149" t="s">
        <v>147</v>
      </c>
    </row>
    <row r="224" spans="2:51" s="15" customFormat="1" ht="12">
      <c r="B224" s="169"/>
      <c r="D224" s="148" t="s">
        <v>155</v>
      </c>
      <c r="E224" s="170" t="s">
        <v>1</v>
      </c>
      <c r="F224" s="171" t="s">
        <v>317</v>
      </c>
      <c r="H224" s="194">
        <v>4.32</v>
      </c>
      <c r="L224" s="169"/>
      <c r="M224" s="172"/>
      <c r="N224" s="173"/>
      <c r="O224" s="173"/>
      <c r="P224" s="173"/>
      <c r="Q224" s="173"/>
      <c r="R224" s="173"/>
      <c r="S224" s="173"/>
      <c r="T224" s="174"/>
      <c r="AT224" s="170" t="s">
        <v>155</v>
      </c>
      <c r="AU224" s="170" t="s">
        <v>80</v>
      </c>
      <c r="AV224" s="15" t="s">
        <v>153</v>
      </c>
      <c r="AW224" s="15" t="s">
        <v>28</v>
      </c>
      <c r="AX224" s="15" t="s">
        <v>78</v>
      </c>
      <c r="AY224" s="170" t="s">
        <v>147</v>
      </c>
    </row>
    <row r="225" spans="1:65" s="2" customFormat="1" ht="24.2" customHeight="1">
      <c r="A225" s="26"/>
      <c r="B225" s="134"/>
      <c r="C225" s="154">
        <v>53</v>
      </c>
      <c r="D225" s="154" t="s">
        <v>191</v>
      </c>
      <c r="E225" s="155" t="s">
        <v>1706</v>
      </c>
      <c r="F225" s="156" t="s">
        <v>1707</v>
      </c>
      <c r="G225" s="157" t="s">
        <v>152</v>
      </c>
      <c r="H225" s="192">
        <v>4.32</v>
      </c>
      <c r="I225" s="158">
        <v>0</v>
      </c>
      <c r="J225" s="158">
        <f>ROUND(I225*H225,2)</f>
        <v>0</v>
      </c>
      <c r="K225" s="159"/>
      <c r="L225" s="160"/>
      <c r="M225" s="161" t="s">
        <v>1</v>
      </c>
      <c r="N225" s="162" t="s">
        <v>36</v>
      </c>
      <c r="O225" s="143">
        <v>0</v>
      </c>
      <c r="P225" s="143">
        <f>O225*H225</f>
        <v>0</v>
      </c>
      <c r="Q225" s="143">
        <v>0.03056</v>
      </c>
      <c r="R225" s="143">
        <f>Q225*H225</f>
        <v>0.1320192</v>
      </c>
      <c r="S225" s="143">
        <v>0</v>
      </c>
      <c r="T225" s="144">
        <f>S225*H225</f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45" t="s">
        <v>297</v>
      </c>
      <c r="AT225" s="145" t="s">
        <v>191</v>
      </c>
      <c r="AU225" s="145" t="s">
        <v>80</v>
      </c>
      <c r="AY225" s="17" t="s">
        <v>147</v>
      </c>
      <c r="BE225" s="146">
        <f>IF(N225="základní",J225,0)</f>
        <v>0</v>
      </c>
      <c r="BF225" s="146">
        <f>IF(N225="snížená",J225,0)</f>
        <v>0</v>
      </c>
      <c r="BG225" s="146">
        <f>IF(N225="zákl. přenesená",J225,0)</f>
        <v>0</v>
      </c>
      <c r="BH225" s="146">
        <f>IF(N225="sníž. přenesená",J225,0)</f>
        <v>0</v>
      </c>
      <c r="BI225" s="146">
        <f>IF(N225="nulová",J225,0)</f>
        <v>0</v>
      </c>
      <c r="BJ225" s="17" t="s">
        <v>78</v>
      </c>
      <c r="BK225" s="146">
        <f>ROUND(I225*H225,2)</f>
        <v>0</v>
      </c>
      <c r="BL225" s="17" t="s">
        <v>224</v>
      </c>
      <c r="BM225" s="145" t="s">
        <v>1708</v>
      </c>
    </row>
    <row r="226" spans="1:65" s="2" customFormat="1" ht="24.2" customHeight="1">
      <c r="A226" s="26"/>
      <c r="B226" s="134"/>
      <c r="C226" s="135">
        <v>54</v>
      </c>
      <c r="D226" s="135" t="s">
        <v>149</v>
      </c>
      <c r="E226" s="136" t="s">
        <v>742</v>
      </c>
      <c r="F226" s="137" t="s">
        <v>743</v>
      </c>
      <c r="G226" s="138" t="s">
        <v>269</v>
      </c>
      <c r="H226" s="189">
        <v>3</v>
      </c>
      <c r="I226" s="139">
        <v>0</v>
      </c>
      <c r="J226" s="139">
        <f>ROUND(I226*H226,2)</f>
        <v>0</v>
      </c>
      <c r="K226" s="140"/>
      <c r="L226" s="27"/>
      <c r="M226" s="141" t="s">
        <v>1</v>
      </c>
      <c r="N226" s="142" t="s">
        <v>36</v>
      </c>
      <c r="O226" s="143">
        <v>0.345</v>
      </c>
      <c r="P226" s="143">
        <f>O226*H226</f>
        <v>1.035</v>
      </c>
      <c r="Q226" s="143">
        <v>0</v>
      </c>
      <c r="R226" s="143">
        <f>Q226*H226</f>
        <v>0</v>
      </c>
      <c r="S226" s="143">
        <v>0</v>
      </c>
      <c r="T226" s="144">
        <f>S226*H226</f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45" t="s">
        <v>224</v>
      </c>
      <c r="AT226" s="145" t="s">
        <v>149</v>
      </c>
      <c r="AU226" s="145" t="s">
        <v>80</v>
      </c>
      <c r="AY226" s="17" t="s">
        <v>147</v>
      </c>
      <c r="BE226" s="146">
        <f>IF(N226="základní",J226,0)</f>
        <v>0</v>
      </c>
      <c r="BF226" s="146">
        <f>IF(N226="snížená",J226,0)</f>
        <v>0</v>
      </c>
      <c r="BG226" s="146">
        <f>IF(N226="zákl. přenesená",J226,0)</f>
        <v>0</v>
      </c>
      <c r="BH226" s="146">
        <f>IF(N226="sníž. přenesená",J226,0)</f>
        <v>0</v>
      </c>
      <c r="BI226" s="146">
        <f>IF(N226="nulová",J226,0)</f>
        <v>0</v>
      </c>
      <c r="BJ226" s="17" t="s">
        <v>78</v>
      </c>
      <c r="BK226" s="146">
        <f>ROUND(I226*H226,2)</f>
        <v>0</v>
      </c>
      <c r="BL226" s="17" t="s">
        <v>224</v>
      </c>
      <c r="BM226" s="145" t="s">
        <v>1709</v>
      </c>
    </row>
    <row r="227" spans="1:65" s="2" customFormat="1" ht="14.45" customHeight="1">
      <c r="A227" s="26"/>
      <c r="B227" s="134"/>
      <c r="C227" s="154">
        <v>55</v>
      </c>
      <c r="D227" s="154" t="s">
        <v>191</v>
      </c>
      <c r="E227" s="155" t="s">
        <v>1710</v>
      </c>
      <c r="F227" s="156" t="s">
        <v>1711</v>
      </c>
      <c r="G227" s="157" t="s">
        <v>379</v>
      </c>
      <c r="H227" s="192">
        <v>7.32</v>
      </c>
      <c r="I227" s="158">
        <v>0</v>
      </c>
      <c r="J227" s="158">
        <f>ROUND(I227*H227,2)</f>
        <v>0</v>
      </c>
      <c r="K227" s="159"/>
      <c r="L227" s="160"/>
      <c r="M227" s="161" t="s">
        <v>1</v>
      </c>
      <c r="N227" s="162" t="s">
        <v>36</v>
      </c>
      <c r="O227" s="143">
        <v>0</v>
      </c>
      <c r="P227" s="143">
        <f>O227*H227</f>
        <v>0</v>
      </c>
      <c r="Q227" s="143">
        <v>0.0011</v>
      </c>
      <c r="R227" s="143">
        <f>Q227*H227</f>
        <v>0.008052</v>
      </c>
      <c r="S227" s="143">
        <v>0</v>
      </c>
      <c r="T227" s="144">
        <f>S227*H227</f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45" t="s">
        <v>297</v>
      </c>
      <c r="AT227" s="145" t="s">
        <v>191</v>
      </c>
      <c r="AU227" s="145" t="s">
        <v>80</v>
      </c>
      <c r="AY227" s="17" t="s">
        <v>147</v>
      </c>
      <c r="BE227" s="146">
        <f>IF(N227="základní",J227,0)</f>
        <v>0</v>
      </c>
      <c r="BF227" s="146">
        <f>IF(N227="snížená",J227,0)</f>
        <v>0</v>
      </c>
      <c r="BG227" s="146">
        <f>IF(N227="zákl. přenesená",J227,0)</f>
        <v>0</v>
      </c>
      <c r="BH227" s="146">
        <f>IF(N227="sníž. přenesená",J227,0)</f>
        <v>0</v>
      </c>
      <c r="BI227" s="146">
        <f>IF(N227="nulová",J227,0)</f>
        <v>0</v>
      </c>
      <c r="BJ227" s="17" t="s">
        <v>78</v>
      </c>
      <c r="BK227" s="146">
        <f>ROUND(I227*H227,2)</f>
        <v>0</v>
      </c>
      <c r="BL227" s="17" t="s">
        <v>224</v>
      </c>
      <c r="BM227" s="145" t="s">
        <v>1712</v>
      </c>
    </row>
    <row r="228" spans="2:51" s="13" customFormat="1" ht="12">
      <c r="B228" s="147"/>
      <c r="D228" s="148" t="s">
        <v>155</v>
      </c>
      <c r="E228" s="149" t="s">
        <v>1</v>
      </c>
      <c r="F228" s="150" t="s">
        <v>1713</v>
      </c>
      <c r="H228" s="190">
        <v>7.32</v>
      </c>
      <c r="I228" s="13">
        <v>0</v>
      </c>
      <c r="L228" s="147"/>
      <c r="M228" s="151"/>
      <c r="N228" s="152"/>
      <c r="O228" s="152"/>
      <c r="P228" s="152"/>
      <c r="Q228" s="152"/>
      <c r="R228" s="152"/>
      <c r="S228" s="152"/>
      <c r="T228" s="153"/>
      <c r="AT228" s="149" t="s">
        <v>155</v>
      </c>
      <c r="AU228" s="149" t="s">
        <v>80</v>
      </c>
      <c r="AV228" s="13" t="s">
        <v>80</v>
      </c>
      <c r="AW228" s="13" t="s">
        <v>28</v>
      </c>
      <c r="AX228" s="13" t="s">
        <v>78</v>
      </c>
      <c r="AY228" s="149" t="s">
        <v>147</v>
      </c>
    </row>
    <row r="229" spans="1:65" s="2" customFormat="1" ht="14.45" customHeight="1">
      <c r="A229" s="26"/>
      <c r="B229" s="134"/>
      <c r="C229" s="154">
        <v>56</v>
      </c>
      <c r="D229" s="154" t="s">
        <v>191</v>
      </c>
      <c r="E229" s="155" t="s">
        <v>760</v>
      </c>
      <c r="F229" s="156" t="s">
        <v>761</v>
      </c>
      <c r="G229" s="157" t="s">
        <v>762</v>
      </c>
      <c r="H229" s="192">
        <v>3</v>
      </c>
      <c r="I229" s="158">
        <v>0</v>
      </c>
      <c r="J229" s="158">
        <f>ROUND(I229*H229,2)</f>
        <v>0</v>
      </c>
      <c r="K229" s="159"/>
      <c r="L229" s="160"/>
      <c r="M229" s="161" t="s">
        <v>1</v>
      </c>
      <c r="N229" s="162" t="s">
        <v>36</v>
      </c>
      <c r="O229" s="143">
        <v>0</v>
      </c>
      <c r="P229" s="143">
        <f>O229*H229</f>
        <v>0</v>
      </c>
      <c r="Q229" s="143">
        <v>0.0002</v>
      </c>
      <c r="R229" s="143">
        <f>Q229*H229</f>
        <v>0.0006000000000000001</v>
      </c>
      <c r="S229" s="143">
        <v>0</v>
      </c>
      <c r="T229" s="144">
        <f>S229*H229</f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45" t="s">
        <v>297</v>
      </c>
      <c r="AT229" s="145" t="s">
        <v>191</v>
      </c>
      <c r="AU229" s="145" t="s">
        <v>80</v>
      </c>
      <c r="AY229" s="17" t="s">
        <v>147</v>
      </c>
      <c r="BE229" s="146">
        <f>IF(N229="základní",J229,0)</f>
        <v>0</v>
      </c>
      <c r="BF229" s="146">
        <f>IF(N229="snížená",J229,0)</f>
        <v>0</v>
      </c>
      <c r="BG229" s="146">
        <f>IF(N229="zákl. přenesená",J229,0)</f>
        <v>0</v>
      </c>
      <c r="BH229" s="146">
        <f>IF(N229="sníž. přenesená",J229,0)</f>
        <v>0</v>
      </c>
      <c r="BI229" s="146">
        <f>IF(N229="nulová",J229,0)</f>
        <v>0</v>
      </c>
      <c r="BJ229" s="17" t="s">
        <v>78</v>
      </c>
      <c r="BK229" s="146">
        <f>ROUND(I229*H229,2)</f>
        <v>0</v>
      </c>
      <c r="BL229" s="17" t="s">
        <v>224</v>
      </c>
      <c r="BM229" s="145" t="s">
        <v>1714</v>
      </c>
    </row>
    <row r="230" spans="1:65" s="2" customFormat="1" ht="24.2" customHeight="1">
      <c r="A230" s="26"/>
      <c r="B230" s="134"/>
      <c r="C230" s="135">
        <v>57</v>
      </c>
      <c r="D230" s="135" t="s">
        <v>149</v>
      </c>
      <c r="E230" s="136" t="s">
        <v>790</v>
      </c>
      <c r="F230" s="137" t="s">
        <v>791</v>
      </c>
      <c r="G230" s="138" t="s">
        <v>168</v>
      </c>
      <c r="H230" s="189">
        <v>0.142</v>
      </c>
      <c r="I230" s="139">
        <v>0</v>
      </c>
      <c r="J230" s="139">
        <f>ROUND(I230*H230,2)</f>
        <v>0</v>
      </c>
      <c r="K230" s="140"/>
      <c r="L230" s="27"/>
      <c r="M230" s="141" t="s">
        <v>1</v>
      </c>
      <c r="N230" s="142" t="s">
        <v>36</v>
      </c>
      <c r="O230" s="143">
        <v>2.255</v>
      </c>
      <c r="P230" s="143">
        <f>O230*H230</f>
        <v>0.32020999999999994</v>
      </c>
      <c r="Q230" s="143">
        <v>0</v>
      </c>
      <c r="R230" s="143">
        <f>Q230*H230</f>
        <v>0</v>
      </c>
      <c r="S230" s="143">
        <v>0</v>
      </c>
      <c r="T230" s="144">
        <f>S230*H230</f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45" t="s">
        <v>224</v>
      </c>
      <c r="AT230" s="145" t="s">
        <v>149</v>
      </c>
      <c r="AU230" s="145" t="s">
        <v>80</v>
      </c>
      <c r="AY230" s="17" t="s">
        <v>147</v>
      </c>
      <c r="BE230" s="146">
        <f>IF(N230="základní",J230,0)</f>
        <v>0</v>
      </c>
      <c r="BF230" s="146">
        <f>IF(N230="snížená",J230,0)</f>
        <v>0</v>
      </c>
      <c r="BG230" s="146">
        <f>IF(N230="zákl. přenesená",J230,0)</f>
        <v>0</v>
      </c>
      <c r="BH230" s="146">
        <f>IF(N230="sníž. přenesená",J230,0)</f>
        <v>0</v>
      </c>
      <c r="BI230" s="146">
        <f>IF(N230="nulová",J230,0)</f>
        <v>0</v>
      </c>
      <c r="BJ230" s="17" t="s">
        <v>78</v>
      </c>
      <c r="BK230" s="146">
        <f>ROUND(I230*H230,2)</f>
        <v>0</v>
      </c>
      <c r="BL230" s="17" t="s">
        <v>224</v>
      </c>
      <c r="BM230" s="145" t="s">
        <v>1715</v>
      </c>
    </row>
    <row r="231" spans="2:63" s="12" customFormat="1" ht="22.9" customHeight="1">
      <c r="B231" s="122"/>
      <c r="D231" s="123" t="s">
        <v>70</v>
      </c>
      <c r="E231" s="132" t="s">
        <v>793</v>
      </c>
      <c r="F231" s="132" t="s">
        <v>794</v>
      </c>
      <c r="H231" s="191"/>
      <c r="J231" s="133">
        <f>BK231</f>
        <v>0</v>
      </c>
      <c r="L231" s="122"/>
      <c r="M231" s="126"/>
      <c r="N231" s="127"/>
      <c r="O231" s="127"/>
      <c r="P231" s="128">
        <f>SUM(P232:P237)</f>
        <v>17.105324</v>
      </c>
      <c r="Q231" s="127"/>
      <c r="R231" s="128">
        <f>SUM(R232:R237)</f>
        <v>0.212</v>
      </c>
      <c r="S231" s="127"/>
      <c r="T231" s="129">
        <f>SUM(T232:T237)</f>
        <v>0</v>
      </c>
      <c r="AR231" s="123" t="s">
        <v>80</v>
      </c>
      <c r="AT231" s="130" t="s">
        <v>70</v>
      </c>
      <c r="AU231" s="130" t="s">
        <v>78</v>
      </c>
      <c r="AY231" s="123" t="s">
        <v>147</v>
      </c>
      <c r="BK231" s="131">
        <f>SUM(BK232:BK237)</f>
        <v>0</v>
      </c>
    </row>
    <row r="232" spans="1:65" s="2" customFormat="1" ht="14.45" customHeight="1">
      <c r="A232" s="26"/>
      <c r="B232" s="134"/>
      <c r="C232" s="135">
        <v>58</v>
      </c>
      <c r="D232" s="135" t="s">
        <v>149</v>
      </c>
      <c r="E232" s="136" t="s">
        <v>812</v>
      </c>
      <c r="F232" s="137" t="s">
        <v>813</v>
      </c>
      <c r="G232" s="138" t="s">
        <v>269</v>
      </c>
      <c r="H232" s="189">
        <v>1</v>
      </c>
      <c r="I232" s="139">
        <v>0</v>
      </c>
      <c r="J232" s="139">
        <f>ROUND(I232*H232,2)</f>
        <v>0</v>
      </c>
      <c r="K232" s="140"/>
      <c r="L232" s="27"/>
      <c r="M232" s="141" t="s">
        <v>1</v>
      </c>
      <c r="N232" s="142" t="s">
        <v>36</v>
      </c>
      <c r="O232" s="143">
        <v>0</v>
      </c>
      <c r="P232" s="143">
        <f>O232*H232</f>
        <v>0</v>
      </c>
      <c r="Q232" s="143">
        <v>0</v>
      </c>
      <c r="R232" s="143">
        <f>Q232*H232</f>
        <v>0</v>
      </c>
      <c r="S232" s="143">
        <v>0</v>
      </c>
      <c r="T232" s="144">
        <f>S232*H232</f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45" t="s">
        <v>224</v>
      </c>
      <c r="AT232" s="145" t="s">
        <v>149</v>
      </c>
      <c r="AU232" s="145" t="s">
        <v>80</v>
      </c>
      <c r="AY232" s="17" t="s">
        <v>147</v>
      </c>
      <c r="BE232" s="146">
        <f>IF(N232="základní",J232,0)</f>
        <v>0</v>
      </c>
      <c r="BF232" s="146">
        <f>IF(N232="snížená",J232,0)</f>
        <v>0</v>
      </c>
      <c r="BG232" s="146">
        <f>IF(N232="zákl. přenesená",J232,0)</f>
        <v>0</v>
      </c>
      <c r="BH232" s="146">
        <f>IF(N232="sníž. přenesená",J232,0)</f>
        <v>0</v>
      </c>
      <c r="BI232" s="146">
        <f>IF(N232="nulová",J232,0)</f>
        <v>0</v>
      </c>
      <c r="BJ232" s="17" t="s">
        <v>78</v>
      </c>
      <c r="BK232" s="146">
        <f>ROUND(I232*H232,2)</f>
        <v>0</v>
      </c>
      <c r="BL232" s="17" t="s">
        <v>224</v>
      </c>
      <c r="BM232" s="145" t="s">
        <v>1716</v>
      </c>
    </row>
    <row r="233" spans="1:65" s="2" customFormat="1" ht="14.45" customHeight="1">
      <c r="A233" s="26"/>
      <c r="B233" s="134"/>
      <c r="C233" s="135">
        <v>59</v>
      </c>
      <c r="D233" s="135" t="s">
        <v>149</v>
      </c>
      <c r="E233" s="136" t="s">
        <v>1717</v>
      </c>
      <c r="F233" s="137" t="s">
        <v>1718</v>
      </c>
      <c r="G233" s="138" t="s">
        <v>269</v>
      </c>
      <c r="H233" s="189">
        <v>1</v>
      </c>
      <c r="I233" s="139">
        <v>0</v>
      </c>
      <c r="J233" s="139">
        <f>ROUND(I233*H233,2)</f>
        <v>0</v>
      </c>
      <c r="K233" s="140"/>
      <c r="L233" s="27"/>
      <c r="M233" s="141" t="s">
        <v>1</v>
      </c>
      <c r="N233" s="142" t="s">
        <v>36</v>
      </c>
      <c r="O233" s="143">
        <v>0</v>
      </c>
      <c r="P233" s="143">
        <f>O233*H233</f>
        <v>0</v>
      </c>
      <c r="Q233" s="143">
        <v>0</v>
      </c>
      <c r="R233" s="143">
        <f>Q233*H233</f>
        <v>0</v>
      </c>
      <c r="S233" s="143">
        <v>0</v>
      </c>
      <c r="T233" s="144">
        <f>S233*H233</f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45" t="s">
        <v>224</v>
      </c>
      <c r="AT233" s="145" t="s">
        <v>149</v>
      </c>
      <c r="AU233" s="145" t="s">
        <v>80</v>
      </c>
      <c r="AY233" s="17" t="s">
        <v>147</v>
      </c>
      <c r="BE233" s="146">
        <f>IF(N233="základní",J233,0)</f>
        <v>0</v>
      </c>
      <c r="BF233" s="146">
        <f>IF(N233="snížená",J233,0)</f>
        <v>0</v>
      </c>
      <c r="BG233" s="146">
        <f>IF(N233="zákl. přenesená",J233,0)</f>
        <v>0</v>
      </c>
      <c r="BH233" s="146">
        <f>IF(N233="sníž. přenesená",J233,0)</f>
        <v>0</v>
      </c>
      <c r="BI233" s="146">
        <f>IF(N233="nulová",J233,0)</f>
        <v>0</v>
      </c>
      <c r="BJ233" s="17" t="s">
        <v>78</v>
      </c>
      <c r="BK233" s="146">
        <f>ROUND(I233*H233,2)</f>
        <v>0</v>
      </c>
      <c r="BL233" s="17" t="s">
        <v>224</v>
      </c>
      <c r="BM233" s="145" t="s">
        <v>1719</v>
      </c>
    </row>
    <row r="234" spans="1:65" s="2" customFormat="1" ht="24.2" customHeight="1">
      <c r="A234" s="26"/>
      <c r="B234" s="134"/>
      <c r="C234" s="135">
        <v>60</v>
      </c>
      <c r="D234" s="135" t="s">
        <v>149</v>
      </c>
      <c r="E234" s="136" t="s">
        <v>1720</v>
      </c>
      <c r="F234" s="137" t="s">
        <v>1721</v>
      </c>
      <c r="G234" s="138" t="s">
        <v>269</v>
      </c>
      <c r="H234" s="189">
        <v>1</v>
      </c>
      <c r="I234" s="139">
        <v>0</v>
      </c>
      <c r="J234" s="139">
        <f>ROUND(I234*H234,2)</f>
        <v>0</v>
      </c>
      <c r="K234" s="140"/>
      <c r="L234" s="27"/>
      <c r="M234" s="141" t="s">
        <v>1</v>
      </c>
      <c r="N234" s="142" t="s">
        <v>36</v>
      </c>
      <c r="O234" s="143">
        <v>16.4</v>
      </c>
      <c r="P234" s="143">
        <f>O234*H234</f>
        <v>16.4</v>
      </c>
      <c r="Q234" s="143">
        <v>0</v>
      </c>
      <c r="R234" s="143">
        <f>Q234*H234</f>
        <v>0</v>
      </c>
      <c r="S234" s="143">
        <v>0</v>
      </c>
      <c r="T234" s="144">
        <f>S234*H234</f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45" t="s">
        <v>224</v>
      </c>
      <c r="AT234" s="145" t="s">
        <v>149</v>
      </c>
      <c r="AU234" s="145" t="s">
        <v>80</v>
      </c>
      <c r="AY234" s="17" t="s">
        <v>147</v>
      </c>
      <c r="BE234" s="146">
        <f>IF(N234="základní",J234,0)</f>
        <v>0</v>
      </c>
      <c r="BF234" s="146">
        <f>IF(N234="snížená",J234,0)</f>
        <v>0</v>
      </c>
      <c r="BG234" s="146">
        <f>IF(N234="zákl. přenesená",J234,0)</f>
        <v>0</v>
      </c>
      <c r="BH234" s="146">
        <f>IF(N234="sníž. přenesená",J234,0)</f>
        <v>0</v>
      </c>
      <c r="BI234" s="146">
        <f>IF(N234="nulová",J234,0)</f>
        <v>0</v>
      </c>
      <c r="BJ234" s="17" t="s">
        <v>78</v>
      </c>
      <c r="BK234" s="146">
        <f>ROUND(I234*H234,2)</f>
        <v>0</v>
      </c>
      <c r="BL234" s="17" t="s">
        <v>224</v>
      </c>
      <c r="BM234" s="145" t="s">
        <v>1722</v>
      </c>
    </row>
    <row r="235" spans="1:65" s="2" customFormat="1" ht="37.9" customHeight="1">
      <c r="A235" s="26"/>
      <c r="B235" s="134"/>
      <c r="C235" s="154">
        <v>61</v>
      </c>
      <c r="D235" s="154" t="s">
        <v>191</v>
      </c>
      <c r="E235" s="155" t="s">
        <v>1723</v>
      </c>
      <c r="F235" s="156" t="s">
        <v>1724</v>
      </c>
      <c r="G235" s="157" t="s">
        <v>269</v>
      </c>
      <c r="H235" s="192">
        <v>1</v>
      </c>
      <c r="I235" s="158">
        <v>0</v>
      </c>
      <c r="J235" s="158">
        <f>ROUND(I235*H235,2)</f>
        <v>0</v>
      </c>
      <c r="K235" s="159"/>
      <c r="L235" s="160"/>
      <c r="M235" s="161" t="s">
        <v>1</v>
      </c>
      <c r="N235" s="162" t="s">
        <v>36</v>
      </c>
      <c r="O235" s="143">
        <v>0</v>
      </c>
      <c r="P235" s="143">
        <f>O235*H235</f>
        <v>0</v>
      </c>
      <c r="Q235" s="143">
        <v>0.212</v>
      </c>
      <c r="R235" s="143">
        <f>Q235*H235</f>
        <v>0.212</v>
      </c>
      <c r="S235" s="143">
        <v>0</v>
      </c>
      <c r="T235" s="144">
        <f>S235*H235</f>
        <v>0</v>
      </c>
      <c r="U235" s="26"/>
      <c r="V235" s="26"/>
      <c r="W235" s="26"/>
      <c r="X235" s="188"/>
      <c r="Y235" s="26"/>
      <c r="Z235" s="26"/>
      <c r="AA235" s="26"/>
      <c r="AB235" s="26"/>
      <c r="AC235" s="26"/>
      <c r="AD235" s="26"/>
      <c r="AE235" s="26"/>
      <c r="AR235" s="145" t="s">
        <v>297</v>
      </c>
      <c r="AT235" s="145" t="s">
        <v>191</v>
      </c>
      <c r="AU235" s="145" t="s">
        <v>80</v>
      </c>
      <c r="AY235" s="17" t="s">
        <v>147</v>
      </c>
      <c r="BE235" s="146">
        <f>IF(N235="základní",J235,0)</f>
        <v>0</v>
      </c>
      <c r="BF235" s="146">
        <f>IF(N235="snížená",J235,0)</f>
        <v>0</v>
      </c>
      <c r="BG235" s="146">
        <f>IF(N235="zákl. přenesená",J235,0)</f>
        <v>0</v>
      </c>
      <c r="BH235" s="146">
        <f>IF(N235="sníž. přenesená",J235,0)</f>
        <v>0</v>
      </c>
      <c r="BI235" s="146">
        <f>IF(N235="nulová",J235,0)</f>
        <v>0</v>
      </c>
      <c r="BJ235" s="17" t="s">
        <v>78</v>
      </c>
      <c r="BK235" s="146">
        <f>ROUND(I235*H235,2)</f>
        <v>0</v>
      </c>
      <c r="BL235" s="17" t="s">
        <v>224</v>
      </c>
      <c r="BM235" s="145" t="s">
        <v>1725</v>
      </c>
    </row>
    <row r="236" spans="2:51" s="13" customFormat="1" ht="12">
      <c r="B236" s="147"/>
      <c r="D236" s="148" t="s">
        <v>155</v>
      </c>
      <c r="E236" s="149" t="s">
        <v>1</v>
      </c>
      <c r="F236" s="150" t="s">
        <v>1726</v>
      </c>
      <c r="H236" s="190">
        <v>1</v>
      </c>
      <c r="L236" s="147"/>
      <c r="M236" s="151"/>
      <c r="N236" s="152"/>
      <c r="O236" s="152"/>
      <c r="P236" s="152"/>
      <c r="Q236" s="152"/>
      <c r="R236" s="152"/>
      <c r="S236" s="152"/>
      <c r="T236" s="153"/>
      <c r="AT236" s="149" t="s">
        <v>155</v>
      </c>
      <c r="AU236" s="149" t="s">
        <v>80</v>
      </c>
      <c r="AV236" s="13" t="s">
        <v>80</v>
      </c>
      <c r="AW236" s="13" t="s">
        <v>28</v>
      </c>
      <c r="AX236" s="13" t="s">
        <v>78</v>
      </c>
      <c r="AY236" s="149" t="s">
        <v>147</v>
      </c>
    </row>
    <row r="237" spans="1:65" s="2" customFormat="1" ht="24.2" customHeight="1">
      <c r="A237" s="26"/>
      <c r="B237" s="134"/>
      <c r="C237" s="135">
        <v>62</v>
      </c>
      <c r="D237" s="135" t="s">
        <v>149</v>
      </c>
      <c r="E237" s="136" t="s">
        <v>869</v>
      </c>
      <c r="F237" s="137" t="s">
        <v>870</v>
      </c>
      <c r="G237" s="138" t="s">
        <v>168</v>
      </c>
      <c r="H237" s="189">
        <v>0.212</v>
      </c>
      <c r="I237" s="139">
        <v>0</v>
      </c>
      <c r="J237" s="139">
        <f>ROUND(I237*H237,2)</f>
        <v>0</v>
      </c>
      <c r="K237" s="140"/>
      <c r="L237" s="27"/>
      <c r="M237" s="141" t="s">
        <v>1</v>
      </c>
      <c r="N237" s="142" t="s">
        <v>36</v>
      </c>
      <c r="O237" s="143">
        <v>3.327</v>
      </c>
      <c r="P237" s="143">
        <f>O237*H237</f>
        <v>0.705324</v>
      </c>
      <c r="Q237" s="143">
        <v>0</v>
      </c>
      <c r="R237" s="143">
        <f>Q237*H237</f>
        <v>0</v>
      </c>
      <c r="S237" s="143">
        <v>0</v>
      </c>
      <c r="T237" s="144">
        <f>S237*H237</f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45" t="s">
        <v>224</v>
      </c>
      <c r="AT237" s="145" t="s">
        <v>149</v>
      </c>
      <c r="AU237" s="145" t="s">
        <v>80</v>
      </c>
      <c r="AY237" s="17" t="s">
        <v>147</v>
      </c>
      <c r="BE237" s="146">
        <f>IF(N237="základní",J237,0)</f>
        <v>0</v>
      </c>
      <c r="BF237" s="146">
        <f>IF(N237="snížená",J237,0)</f>
        <v>0</v>
      </c>
      <c r="BG237" s="146">
        <f>IF(N237="zákl. přenesená",J237,0)</f>
        <v>0</v>
      </c>
      <c r="BH237" s="146">
        <f>IF(N237="sníž. přenesená",J237,0)</f>
        <v>0</v>
      </c>
      <c r="BI237" s="146">
        <f>IF(N237="nulová",J237,0)</f>
        <v>0</v>
      </c>
      <c r="BJ237" s="17" t="s">
        <v>78</v>
      </c>
      <c r="BK237" s="146">
        <f>ROUND(I237*H237,2)</f>
        <v>0</v>
      </c>
      <c r="BL237" s="17" t="s">
        <v>224</v>
      </c>
      <c r="BM237" s="145" t="s">
        <v>1727</v>
      </c>
    </row>
    <row r="238" spans="2:63" s="12" customFormat="1" ht="22.9" customHeight="1">
      <c r="B238" s="122"/>
      <c r="D238" s="123" t="s">
        <v>70</v>
      </c>
      <c r="E238" s="132" t="s">
        <v>1063</v>
      </c>
      <c r="F238" s="132" t="s">
        <v>1064</v>
      </c>
      <c r="H238" s="191"/>
      <c r="J238" s="133">
        <f>BK238</f>
        <v>0</v>
      </c>
      <c r="L238" s="122"/>
      <c r="M238" s="126"/>
      <c r="N238" s="127"/>
      <c r="O238" s="127"/>
      <c r="P238" s="128">
        <f>SUM(P239:P240)</f>
        <v>6.5600000000000005</v>
      </c>
      <c r="Q238" s="127"/>
      <c r="R238" s="128">
        <f>SUM(R239:R240)</f>
        <v>0.028</v>
      </c>
      <c r="S238" s="127"/>
      <c r="T238" s="129">
        <f>SUM(T239:T240)</f>
        <v>0</v>
      </c>
      <c r="AR238" s="123" t="s">
        <v>80</v>
      </c>
      <c r="AT238" s="130" t="s">
        <v>70</v>
      </c>
      <c r="AU238" s="130" t="s">
        <v>78</v>
      </c>
      <c r="AY238" s="123" t="s">
        <v>147</v>
      </c>
      <c r="BK238" s="131">
        <f>SUM(BK239:BK240)</f>
        <v>0</v>
      </c>
    </row>
    <row r="239" spans="1:65" s="2" customFormat="1" ht="24.2" customHeight="1">
      <c r="A239" s="26"/>
      <c r="B239" s="134"/>
      <c r="C239" s="135">
        <v>63</v>
      </c>
      <c r="D239" s="135" t="s">
        <v>149</v>
      </c>
      <c r="E239" s="136" t="s">
        <v>1728</v>
      </c>
      <c r="F239" s="137" t="s">
        <v>1729</v>
      </c>
      <c r="G239" s="138" t="s">
        <v>152</v>
      </c>
      <c r="H239" s="189">
        <v>40</v>
      </c>
      <c r="I239" s="139">
        <v>0</v>
      </c>
      <c r="J239" s="139">
        <f>ROUND(I239*H239,2)</f>
        <v>0</v>
      </c>
      <c r="K239" s="140"/>
      <c r="L239" s="27"/>
      <c r="M239" s="141" t="s">
        <v>1</v>
      </c>
      <c r="N239" s="142" t="s">
        <v>36</v>
      </c>
      <c r="O239" s="143">
        <v>0.06</v>
      </c>
      <c r="P239" s="143">
        <f>O239*H239</f>
        <v>2.4</v>
      </c>
      <c r="Q239" s="143">
        <v>0.00044</v>
      </c>
      <c r="R239" s="143">
        <f>Q239*H239</f>
        <v>0.0176</v>
      </c>
      <c r="S239" s="143">
        <v>0</v>
      </c>
      <c r="T239" s="144">
        <f>S239*H239</f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45" t="s">
        <v>224</v>
      </c>
      <c r="AT239" s="145" t="s">
        <v>149</v>
      </c>
      <c r="AU239" s="145" t="s">
        <v>80</v>
      </c>
      <c r="AY239" s="17" t="s">
        <v>147</v>
      </c>
      <c r="BE239" s="146">
        <f>IF(N239="základní",J239,0)</f>
        <v>0</v>
      </c>
      <c r="BF239" s="146">
        <f>IF(N239="snížená",J239,0)</f>
        <v>0</v>
      </c>
      <c r="BG239" s="146">
        <f>IF(N239="zákl. přenesená",J239,0)</f>
        <v>0</v>
      </c>
      <c r="BH239" s="146">
        <f>IF(N239="sníž. přenesená",J239,0)</f>
        <v>0</v>
      </c>
      <c r="BI239" s="146">
        <f>IF(N239="nulová",J239,0)</f>
        <v>0</v>
      </c>
      <c r="BJ239" s="17" t="s">
        <v>78</v>
      </c>
      <c r="BK239" s="146">
        <f>ROUND(I239*H239,2)</f>
        <v>0</v>
      </c>
      <c r="BL239" s="17" t="s">
        <v>224</v>
      </c>
      <c r="BM239" s="145" t="s">
        <v>1730</v>
      </c>
    </row>
    <row r="240" spans="1:65" s="2" customFormat="1" ht="24.2" customHeight="1">
      <c r="A240" s="26"/>
      <c r="B240" s="134"/>
      <c r="C240" s="135">
        <v>64</v>
      </c>
      <c r="D240" s="135" t="s">
        <v>149</v>
      </c>
      <c r="E240" s="136" t="s">
        <v>1066</v>
      </c>
      <c r="F240" s="137" t="s">
        <v>1067</v>
      </c>
      <c r="G240" s="138" t="s">
        <v>152</v>
      </c>
      <c r="H240" s="189">
        <v>40</v>
      </c>
      <c r="I240" s="139">
        <v>0</v>
      </c>
      <c r="J240" s="139">
        <f>ROUND(I240*H240,2)</f>
        <v>0</v>
      </c>
      <c r="K240" s="140"/>
      <c r="L240" s="27"/>
      <c r="M240" s="178" t="s">
        <v>1</v>
      </c>
      <c r="N240" s="179" t="s">
        <v>36</v>
      </c>
      <c r="O240" s="180">
        <v>0.104</v>
      </c>
      <c r="P240" s="180">
        <f>O240*H240</f>
        <v>4.16</v>
      </c>
      <c r="Q240" s="180">
        <v>0.00026</v>
      </c>
      <c r="R240" s="180">
        <f>Q240*H240</f>
        <v>0.0104</v>
      </c>
      <c r="S240" s="180">
        <v>0</v>
      </c>
      <c r="T240" s="181">
        <f>S240*H240</f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45" t="s">
        <v>224</v>
      </c>
      <c r="AT240" s="145" t="s">
        <v>149</v>
      </c>
      <c r="AU240" s="145" t="s">
        <v>80</v>
      </c>
      <c r="AY240" s="17" t="s">
        <v>147</v>
      </c>
      <c r="BE240" s="146">
        <f>IF(N240="základní",J240,0)</f>
        <v>0</v>
      </c>
      <c r="BF240" s="146">
        <f>IF(N240="snížená",J240,0)</f>
        <v>0</v>
      </c>
      <c r="BG240" s="146">
        <f>IF(N240="zákl. přenesená",J240,0)</f>
        <v>0</v>
      </c>
      <c r="BH240" s="146">
        <f>IF(N240="sníž. přenesená",J240,0)</f>
        <v>0</v>
      </c>
      <c r="BI240" s="146">
        <f>IF(N240="nulová",J240,0)</f>
        <v>0</v>
      </c>
      <c r="BJ240" s="17" t="s">
        <v>78</v>
      </c>
      <c r="BK240" s="146">
        <f>ROUND(I240*H240,2)</f>
        <v>0</v>
      </c>
      <c r="BL240" s="17" t="s">
        <v>224</v>
      </c>
      <c r="BM240" s="145" t="s">
        <v>1731</v>
      </c>
    </row>
    <row r="241" spans="1:31" s="2" customFormat="1" ht="6.95" customHeight="1">
      <c r="A241" s="26"/>
      <c r="B241" s="37"/>
      <c r="C241" s="38"/>
      <c r="D241" s="38"/>
      <c r="E241" s="38"/>
      <c r="F241" s="38"/>
      <c r="G241" s="38"/>
      <c r="H241" s="38"/>
      <c r="I241" s="38"/>
      <c r="J241" s="38"/>
      <c r="K241" s="38"/>
      <c r="L241" s="27"/>
      <c r="M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</row>
  </sheetData>
  <sheetProtection algorithmName="SHA-512" hashValue="Vkzh9CoZ/kZuNhLOkrB1UnxClkk4VHs9vzAWjVvP8in2umDaDk9xMGjGcgY0/FTATf7FhRxvkCQ5pWHhV2etXw==" saltValue="lQ36M8AQr+mmAtb7NMWbuQ==" spinCount="100000" sheet="1" objects="1" scenarios="1"/>
  <autoFilter ref="C128:K240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4"/>
  <sheetViews>
    <sheetView showGridLines="0" workbookViewId="0" topLeftCell="A96">
      <selection activeCell="I122" sqref="I12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3"/>
    </row>
    <row r="2" spans="12:46" s="1" customFormat="1" ht="36.95" customHeight="1">
      <c r="L2" s="262" t="s">
        <v>5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AT2" s="17" t="s">
        <v>101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</row>
    <row r="4" spans="2:46" s="1" customFormat="1" ht="24.95" customHeight="1">
      <c r="B4" s="20"/>
      <c r="D4" s="21" t="s">
        <v>102</v>
      </c>
      <c r="L4" s="20"/>
      <c r="M4" s="84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4" t="s">
        <v>14</v>
      </c>
      <c r="L6" s="20"/>
    </row>
    <row r="7" spans="2:12" s="1" customFormat="1" ht="16.5" customHeight="1">
      <c r="B7" s="20"/>
      <c r="E7" s="270" t="str">
        <f>'Rekapitulace zakázky'!K6</f>
        <v>F.2 Stavební úpravy objektů č. p. 3318 a 3319 (PS 45) - bez specifických úprav pro provozovnu</v>
      </c>
      <c r="F7" s="271"/>
      <c r="G7" s="271"/>
      <c r="H7" s="271"/>
      <c r="L7" s="20"/>
    </row>
    <row r="8" spans="1:31" s="2" customFormat="1" ht="12" customHeight="1">
      <c r="A8" s="26"/>
      <c r="B8" s="27"/>
      <c r="C8" s="26"/>
      <c r="D8" s="24" t="s">
        <v>103</v>
      </c>
      <c r="E8" s="26"/>
      <c r="F8" s="26"/>
      <c r="G8" s="26"/>
      <c r="H8" s="26"/>
      <c r="I8" s="26"/>
      <c r="J8" s="26"/>
      <c r="K8" s="26"/>
      <c r="L8" s="32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26"/>
      <c r="B9" s="27"/>
      <c r="C9" s="26"/>
      <c r="D9" s="26"/>
      <c r="E9" s="268" t="s">
        <v>1732</v>
      </c>
      <c r="F9" s="269"/>
      <c r="G9" s="269"/>
      <c r="H9" s="269"/>
      <c r="I9" s="26"/>
      <c r="J9" s="26"/>
      <c r="K9" s="26"/>
      <c r="L9" s="32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2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4" t="s">
        <v>15</v>
      </c>
      <c r="E11" s="26"/>
      <c r="F11" s="23" t="s">
        <v>1</v>
      </c>
      <c r="G11" s="26"/>
      <c r="H11" s="26"/>
      <c r="I11" s="24" t="s">
        <v>16</v>
      </c>
      <c r="J11" s="23" t="s">
        <v>1</v>
      </c>
      <c r="K11" s="26"/>
      <c r="L11" s="32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4" t="s">
        <v>17</v>
      </c>
      <c r="E12" s="26"/>
      <c r="F12" s="23" t="s">
        <v>18</v>
      </c>
      <c r="G12" s="26"/>
      <c r="H12" s="26"/>
      <c r="I12" s="24" t="s">
        <v>19</v>
      </c>
      <c r="J12" s="43">
        <f>'Rekapitulace zakázky'!AN8</f>
        <v>44260</v>
      </c>
      <c r="K12" s="26"/>
      <c r="L12" s="32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2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4" t="s">
        <v>20</v>
      </c>
      <c r="E14" s="26"/>
      <c r="F14" s="26"/>
      <c r="G14" s="26"/>
      <c r="H14" s="26"/>
      <c r="I14" s="24" t="s">
        <v>21</v>
      </c>
      <c r="J14" s="23" t="s">
        <v>1</v>
      </c>
      <c r="K14" s="26"/>
      <c r="L14" s="32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3" t="s">
        <v>22</v>
      </c>
      <c r="F15" s="26"/>
      <c r="G15" s="26"/>
      <c r="H15" s="26"/>
      <c r="I15" s="24" t="s">
        <v>23</v>
      </c>
      <c r="J15" s="23" t="s">
        <v>1</v>
      </c>
      <c r="K15" s="26"/>
      <c r="L15" s="32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2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4" t="s">
        <v>24</v>
      </c>
      <c r="E17" s="26"/>
      <c r="F17" s="26"/>
      <c r="G17" s="26"/>
      <c r="H17" s="26"/>
      <c r="I17" s="24" t="s">
        <v>21</v>
      </c>
      <c r="J17" s="23" t="str">
        <f>'Rekapitulace zakázky'!AN13</f>
        <v/>
      </c>
      <c r="K17" s="26"/>
      <c r="L17" s="32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72" t="str">
        <f>'Rekapitulace zakázky'!E14</f>
        <v xml:space="preserve"> </v>
      </c>
      <c r="F18" s="272"/>
      <c r="G18" s="272"/>
      <c r="H18" s="272"/>
      <c r="I18" s="24" t="s">
        <v>23</v>
      </c>
      <c r="J18" s="23" t="str">
        <f>'Rekapitulace zakázky'!AN14</f>
        <v/>
      </c>
      <c r="K18" s="26"/>
      <c r="L18" s="32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2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4" t="s">
        <v>26</v>
      </c>
      <c r="E20" s="26"/>
      <c r="F20" s="26"/>
      <c r="G20" s="26"/>
      <c r="H20" s="26"/>
      <c r="I20" s="24" t="s">
        <v>21</v>
      </c>
      <c r="J20" s="23" t="s">
        <v>1</v>
      </c>
      <c r="K20" s="26"/>
      <c r="L20" s="32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3" t="s">
        <v>27</v>
      </c>
      <c r="F21" s="26"/>
      <c r="G21" s="26"/>
      <c r="H21" s="26"/>
      <c r="I21" s="24" t="s">
        <v>23</v>
      </c>
      <c r="J21" s="23" t="s">
        <v>1</v>
      </c>
      <c r="K21" s="26"/>
      <c r="L21" s="32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2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4" t="s">
        <v>29</v>
      </c>
      <c r="E23" s="26"/>
      <c r="F23" s="26"/>
      <c r="G23" s="26"/>
      <c r="H23" s="26"/>
      <c r="I23" s="24" t="s">
        <v>21</v>
      </c>
      <c r="J23" s="23" t="str">
        <f>IF('Rekapitulace zakázky'!AN19="","",'Rekapitulace zakázky'!AN19)</f>
        <v/>
      </c>
      <c r="K23" s="26"/>
      <c r="L23" s="32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3" t="str">
        <f>IF('Rekapitulace zakázky'!E20="","",'Rekapitulace zakázky'!E20)</f>
        <v xml:space="preserve"> </v>
      </c>
      <c r="F24" s="26"/>
      <c r="G24" s="26"/>
      <c r="H24" s="26"/>
      <c r="I24" s="24" t="s">
        <v>23</v>
      </c>
      <c r="J24" s="23" t="str">
        <f>IF('Rekapitulace zakázky'!AN20="","",'Rekapitulace zakázky'!AN20)</f>
        <v/>
      </c>
      <c r="K24" s="26"/>
      <c r="L24" s="32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2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4" t="s">
        <v>30</v>
      </c>
      <c r="E26" s="26"/>
      <c r="F26" s="26"/>
      <c r="G26" s="26"/>
      <c r="H26" s="26"/>
      <c r="I26" s="26"/>
      <c r="J26" s="26"/>
      <c r="K26" s="26"/>
      <c r="L26" s="32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5"/>
      <c r="B27" s="86"/>
      <c r="C27" s="85"/>
      <c r="D27" s="85"/>
      <c r="E27" s="273" t="s">
        <v>1</v>
      </c>
      <c r="F27" s="273"/>
      <c r="G27" s="273"/>
      <c r="H27" s="273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2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54"/>
      <c r="E29" s="54"/>
      <c r="F29" s="54"/>
      <c r="G29" s="54"/>
      <c r="H29" s="54"/>
      <c r="I29" s="54"/>
      <c r="J29" s="54"/>
      <c r="K29" s="54"/>
      <c r="L29" s="32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88" t="s">
        <v>31</v>
      </c>
      <c r="E30" s="26"/>
      <c r="F30" s="26"/>
      <c r="G30" s="26"/>
      <c r="H30" s="26"/>
      <c r="I30" s="26"/>
      <c r="J30" s="58">
        <f>ROUND(J119,2)</f>
        <v>0</v>
      </c>
      <c r="K30" s="26"/>
      <c r="L30" s="32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54"/>
      <c r="E31" s="54"/>
      <c r="F31" s="54"/>
      <c r="G31" s="54"/>
      <c r="H31" s="54"/>
      <c r="I31" s="54"/>
      <c r="J31" s="54"/>
      <c r="K31" s="54"/>
      <c r="L31" s="32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29" t="s">
        <v>33</v>
      </c>
      <c r="G32" s="26"/>
      <c r="H32" s="26"/>
      <c r="I32" s="29" t="s">
        <v>32</v>
      </c>
      <c r="J32" s="29" t="s">
        <v>34</v>
      </c>
      <c r="K32" s="26"/>
      <c r="L32" s="32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89" t="s">
        <v>35</v>
      </c>
      <c r="E33" s="24" t="s">
        <v>36</v>
      </c>
      <c r="F33" s="90">
        <f>ROUND((SUM(BE119:BE173)),2)</f>
        <v>0</v>
      </c>
      <c r="G33" s="26"/>
      <c r="H33" s="26"/>
      <c r="I33" s="91">
        <v>0.21</v>
      </c>
      <c r="J33" s="90">
        <f>ROUND(((SUM(BE119:BE173))*I33),2)</f>
        <v>0</v>
      </c>
      <c r="K33" s="26"/>
      <c r="L33" s="32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4" t="s">
        <v>37</v>
      </c>
      <c r="F34" s="90">
        <f>ROUND((SUM(BF119:BF173)),2)</f>
        <v>0</v>
      </c>
      <c r="G34" s="26"/>
      <c r="H34" s="26"/>
      <c r="I34" s="91">
        <v>0.15</v>
      </c>
      <c r="J34" s="90">
        <f>ROUND(((SUM(BF119:BF173))*I34),2)</f>
        <v>0</v>
      </c>
      <c r="K34" s="26"/>
      <c r="L34" s="32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4" t="s">
        <v>38</v>
      </c>
      <c r="F35" s="90">
        <f>ROUND((SUM(BG119:BG173)),2)</f>
        <v>0</v>
      </c>
      <c r="G35" s="26"/>
      <c r="H35" s="26"/>
      <c r="I35" s="91">
        <v>0.21</v>
      </c>
      <c r="J35" s="90">
        <f>0</f>
        <v>0</v>
      </c>
      <c r="K35" s="26"/>
      <c r="L35" s="32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4" t="s">
        <v>39</v>
      </c>
      <c r="F36" s="90">
        <f>ROUND((SUM(BH119:BH173)),2)</f>
        <v>0</v>
      </c>
      <c r="G36" s="26"/>
      <c r="H36" s="26"/>
      <c r="I36" s="91">
        <v>0.15</v>
      </c>
      <c r="J36" s="90">
        <f>0</f>
        <v>0</v>
      </c>
      <c r="K36" s="26"/>
      <c r="L36" s="32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4" t="s">
        <v>40</v>
      </c>
      <c r="F37" s="90">
        <f>ROUND((SUM(BI119:BI173)),2)</f>
        <v>0</v>
      </c>
      <c r="G37" s="26"/>
      <c r="H37" s="26"/>
      <c r="I37" s="91">
        <v>0</v>
      </c>
      <c r="J37" s="90">
        <f>0</f>
        <v>0</v>
      </c>
      <c r="K37" s="26"/>
      <c r="L37" s="32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2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2"/>
      <c r="D39" s="93" t="s">
        <v>41</v>
      </c>
      <c r="E39" s="48"/>
      <c r="F39" s="48"/>
      <c r="G39" s="94" t="s">
        <v>42</v>
      </c>
      <c r="H39" s="95" t="s">
        <v>43</v>
      </c>
      <c r="I39" s="48"/>
      <c r="J39" s="96">
        <f>SUM(J30:J37)</f>
        <v>0</v>
      </c>
      <c r="K39" s="97"/>
      <c r="L39" s="32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2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2"/>
      <c r="D50" s="33" t="s">
        <v>44</v>
      </c>
      <c r="E50" s="34"/>
      <c r="F50" s="34"/>
      <c r="G50" s="33" t="s">
        <v>45</v>
      </c>
      <c r="H50" s="34"/>
      <c r="I50" s="34"/>
      <c r="J50" s="34"/>
      <c r="K50" s="34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6"/>
      <c r="B61" s="27"/>
      <c r="C61" s="26"/>
      <c r="D61" s="35" t="s">
        <v>46</v>
      </c>
      <c r="E61" s="28"/>
      <c r="F61" s="98" t="s">
        <v>47</v>
      </c>
      <c r="G61" s="35" t="s">
        <v>46</v>
      </c>
      <c r="H61" s="28"/>
      <c r="I61" s="28"/>
      <c r="J61" s="99" t="s">
        <v>47</v>
      </c>
      <c r="K61" s="28"/>
      <c r="L61" s="32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6"/>
      <c r="B65" s="27"/>
      <c r="C65" s="26"/>
      <c r="D65" s="33" t="s">
        <v>48</v>
      </c>
      <c r="E65" s="36"/>
      <c r="F65" s="36"/>
      <c r="G65" s="33" t="s">
        <v>49</v>
      </c>
      <c r="H65" s="36"/>
      <c r="I65" s="36"/>
      <c r="J65" s="36"/>
      <c r="K65" s="36"/>
      <c r="L65" s="32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6"/>
      <c r="B76" s="27"/>
      <c r="C76" s="26"/>
      <c r="D76" s="35" t="s">
        <v>46</v>
      </c>
      <c r="E76" s="28"/>
      <c r="F76" s="98" t="s">
        <v>47</v>
      </c>
      <c r="G76" s="35" t="s">
        <v>46</v>
      </c>
      <c r="H76" s="28"/>
      <c r="I76" s="28"/>
      <c r="J76" s="99" t="s">
        <v>47</v>
      </c>
      <c r="K76" s="28"/>
      <c r="L76" s="32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2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32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21" t="s">
        <v>105</v>
      </c>
      <c r="D82" s="26"/>
      <c r="E82" s="26"/>
      <c r="F82" s="26"/>
      <c r="G82" s="26"/>
      <c r="H82" s="26"/>
      <c r="I82" s="26"/>
      <c r="J82" s="26"/>
      <c r="K82" s="26"/>
      <c r="L82" s="32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2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4" t="s">
        <v>14</v>
      </c>
      <c r="D84" s="26"/>
      <c r="E84" s="26"/>
      <c r="F84" s="26"/>
      <c r="G84" s="26"/>
      <c r="H84" s="26"/>
      <c r="I84" s="26"/>
      <c r="J84" s="26"/>
      <c r="K84" s="26"/>
      <c r="L84" s="32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70" t="str">
        <f>E7</f>
        <v>F.2 Stavební úpravy objektů č. p. 3318 a 3319 (PS 45) - bez specifických úprav pro provozovnu</v>
      </c>
      <c r="F85" s="271"/>
      <c r="G85" s="271"/>
      <c r="H85" s="271"/>
      <c r="I85" s="26"/>
      <c r="J85" s="26"/>
      <c r="K85" s="26"/>
      <c r="L85" s="32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4" t="s">
        <v>103</v>
      </c>
      <c r="D86" s="26"/>
      <c r="E86" s="26"/>
      <c r="F86" s="26"/>
      <c r="G86" s="26"/>
      <c r="H86" s="26"/>
      <c r="I86" s="26"/>
      <c r="J86" s="26"/>
      <c r="K86" s="26"/>
      <c r="L86" s="32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26"/>
      <c r="B87" s="27"/>
      <c r="C87" s="26"/>
      <c r="D87" s="26"/>
      <c r="E87" s="268" t="str">
        <f>E9</f>
        <v>VRN - VEDLEJŠÍ A OSTATNÍ NÁKLADY</v>
      </c>
      <c r="F87" s="269"/>
      <c r="G87" s="269"/>
      <c r="H87" s="269"/>
      <c r="I87" s="26"/>
      <c r="J87" s="26"/>
      <c r="K87" s="26"/>
      <c r="L87" s="32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2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4" t="s">
        <v>17</v>
      </c>
      <c r="D89" s="26"/>
      <c r="E89" s="26"/>
      <c r="F89" s="23" t="str">
        <f>F12</f>
        <v>ul. Mánesova, Frýdek-Místek</v>
      </c>
      <c r="G89" s="26"/>
      <c r="H89" s="26"/>
      <c r="I89" s="24" t="s">
        <v>19</v>
      </c>
      <c r="J89" s="43">
        <f>IF(J12="","",J12)</f>
        <v>44260</v>
      </c>
      <c r="K89" s="26"/>
      <c r="L89" s="32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2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25.7" customHeight="1">
      <c r="A91" s="26"/>
      <c r="B91" s="27"/>
      <c r="C91" s="24" t="s">
        <v>20</v>
      </c>
      <c r="D91" s="26"/>
      <c r="E91" s="26"/>
      <c r="F91" s="23" t="str">
        <f>E15</f>
        <v>Distep, a.s.</v>
      </c>
      <c r="G91" s="26"/>
      <c r="H91" s="26"/>
      <c r="I91" s="24" t="s">
        <v>26</v>
      </c>
      <c r="J91" s="25" t="str">
        <f>E21</f>
        <v>Ing. Miroslav Havlásek</v>
      </c>
      <c r="K91" s="26"/>
      <c r="L91" s="32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4" t="s">
        <v>24</v>
      </c>
      <c r="D92" s="26"/>
      <c r="E92" s="26"/>
      <c r="F92" s="23" t="str">
        <f>IF(E18="","",E18)</f>
        <v xml:space="preserve"> </v>
      </c>
      <c r="G92" s="26"/>
      <c r="H92" s="26"/>
      <c r="I92" s="24" t="s">
        <v>29</v>
      </c>
      <c r="J92" s="25" t="str">
        <f>E24</f>
        <v xml:space="preserve"> </v>
      </c>
      <c r="K92" s="26"/>
      <c r="L92" s="32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2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0" t="s">
        <v>106</v>
      </c>
      <c r="D94" s="92"/>
      <c r="E94" s="92"/>
      <c r="F94" s="92"/>
      <c r="G94" s="92"/>
      <c r="H94" s="92"/>
      <c r="I94" s="92"/>
      <c r="J94" s="101" t="s">
        <v>107</v>
      </c>
      <c r="K94" s="92"/>
      <c r="L94" s="32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2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2" t="s">
        <v>108</v>
      </c>
      <c r="D96" s="26"/>
      <c r="E96" s="26"/>
      <c r="F96" s="26"/>
      <c r="G96" s="26"/>
      <c r="H96" s="26"/>
      <c r="I96" s="26"/>
      <c r="J96" s="58">
        <f>J119</f>
        <v>0</v>
      </c>
      <c r="K96" s="26"/>
      <c r="L96" s="32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7" t="s">
        <v>109</v>
      </c>
    </row>
    <row r="97" spans="2:12" s="9" customFormat="1" ht="24.95" customHeight="1">
      <c r="B97" s="103"/>
      <c r="D97" s="104" t="s">
        <v>1733</v>
      </c>
      <c r="E97" s="105"/>
      <c r="F97" s="105"/>
      <c r="G97" s="105"/>
      <c r="H97" s="105"/>
      <c r="I97" s="105"/>
      <c r="J97" s="106">
        <f>J120</f>
        <v>0</v>
      </c>
      <c r="L97" s="103"/>
    </row>
    <row r="98" spans="2:12" s="10" customFormat="1" ht="19.9" customHeight="1">
      <c r="B98" s="107"/>
      <c r="D98" s="108" t="s">
        <v>1734</v>
      </c>
      <c r="E98" s="109"/>
      <c r="F98" s="109"/>
      <c r="G98" s="109"/>
      <c r="H98" s="109"/>
      <c r="I98" s="109"/>
      <c r="J98" s="110">
        <f>J121</f>
        <v>0</v>
      </c>
      <c r="L98" s="107"/>
    </row>
    <row r="99" spans="2:12" s="10" customFormat="1" ht="19.9" customHeight="1">
      <c r="B99" s="107"/>
      <c r="D99" s="108" t="s">
        <v>1735</v>
      </c>
      <c r="E99" s="109"/>
      <c r="F99" s="109"/>
      <c r="G99" s="109"/>
      <c r="H99" s="109"/>
      <c r="I99" s="109"/>
      <c r="J99" s="110">
        <f>J140</f>
        <v>0</v>
      </c>
      <c r="L99" s="107"/>
    </row>
    <row r="100" spans="1:31" s="2" customFormat="1" ht="21.75" customHeight="1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32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2" customFormat="1" ht="6.95" customHeight="1">
      <c r="A101" s="2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2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5" spans="1:31" s="2" customFormat="1" ht="6.95" customHeight="1">
      <c r="A105" s="26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32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24.95" customHeight="1">
      <c r="A106" s="26"/>
      <c r="B106" s="27"/>
      <c r="C106" s="21" t="s">
        <v>132</v>
      </c>
      <c r="D106" s="26"/>
      <c r="E106" s="26"/>
      <c r="F106" s="26"/>
      <c r="G106" s="26"/>
      <c r="H106" s="26"/>
      <c r="I106" s="26"/>
      <c r="J106" s="26"/>
      <c r="K106" s="26"/>
      <c r="L106" s="32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2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2" customHeight="1">
      <c r="A108" s="26"/>
      <c r="B108" s="27"/>
      <c r="C108" s="24" t="s">
        <v>14</v>
      </c>
      <c r="D108" s="26"/>
      <c r="E108" s="26"/>
      <c r="F108" s="26"/>
      <c r="G108" s="26"/>
      <c r="H108" s="26"/>
      <c r="I108" s="26"/>
      <c r="J108" s="26"/>
      <c r="K108" s="26"/>
      <c r="L108" s="32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6.5" customHeight="1">
      <c r="A109" s="26"/>
      <c r="B109" s="27"/>
      <c r="C109" s="26"/>
      <c r="D109" s="26"/>
      <c r="E109" s="270" t="str">
        <f>E7</f>
        <v>F.2 Stavební úpravy objektů č. p. 3318 a 3319 (PS 45) - bez specifických úprav pro provozovnu</v>
      </c>
      <c r="F109" s="271"/>
      <c r="G109" s="271"/>
      <c r="H109" s="271"/>
      <c r="I109" s="26"/>
      <c r="J109" s="26"/>
      <c r="K109" s="26"/>
      <c r="L109" s="32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4" t="s">
        <v>103</v>
      </c>
      <c r="D110" s="26"/>
      <c r="E110" s="26"/>
      <c r="F110" s="26"/>
      <c r="G110" s="26"/>
      <c r="H110" s="26"/>
      <c r="I110" s="26"/>
      <c r="J110" s="26"/>
      <c r="K110" s="26"/>
      <c r="L110" s="32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268" t="str">
        <f>E9</f>
        <v>VRN - VEDLEJŠÍ A OSTATNÍ NÁKLADY</v>
      </c>
      <c r="F111" s="269"/>
      <c r="G111" s="269"/>
      <c r="H111" s="269"/>
      <c r="I111" s="26"/>
      <c r="J111" s="26"/>
      <c r="K111" s="26"/>
      <c r="L111" s="32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2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12" customHeight="1">
      <c r="A113" s="26"/>
      <c r="B113" s="27"/>
      <c r="C113" s="24" t="s">
        <v>17</v>
      </c>
      <c r="D113" s="26"/>
      <c r="E113" s="26"/>
      <c r="F113" s="23" t="str">
        <f>F12</f>
        <v>ul. Mánesova, Frýdek-Místek</v>
      </c>
      <c r="G113" s="26"/>
      <c r="H113" s="26"/>
      <c r="I113" s="24" t="s">
        <v>19</v>
      </c>
      <c r="J113" s="43">
        <f>IF(J12="","",J12)</f>
        <v>44260</v>
      </c>
      <c r="K113" s="26"/>
      <c r="L113" s="32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2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25.7" customHeight="1">
      <c r="A115" s="26"/>
      <c r="B115" s="27"/>
      <c r="C115" s="24" t="s">
        <v>20</v>
      </c>
      <c r="D115" s="26"/>
      <c r="E115" s="26"/>
      <c r="F115" s="23" t="str">
        <f>E15</f>
        <v>Distep, a.s.</v>
      </c>
      <c r="G115" s="26"/>
      <c r="H115" s="26"/>
      <c r="I115" s="24" t="s">
        <v>26</v>
      </c>
      <c r="J115" s="25" t="str">
        <f>E21</f>
        <v>Ing. Miroslav Havlásek</v>
      </c>
      <c r="K115" s="26"/>
      <c r="L115" s="32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5.2" customHeight="1">
      <c r="A116" s="26"/>
      <c r="B116" s="27"/>
      <c r="C116" s="24" t="s">
        <v>24</v>
      </c>
      <c r="D116" s="26"/>
      <c r="E116" s="26"/>
      <c r="F116" s="23" t="str">
        <f>IF(E18="","",E18)</f>
        <v xml:space="preserve"> </v>
      </c>
      <c r="G116" s="26"/>
      <c r="H116" s="26"/>
      <c r="I116" s="24" t="s">
        <v>29</v>
      </c>
      <c r="J116" s="25" t="str">
        <f>E24</f>
        <v xml:space="preserve"> </v>
      </c>
      <c r="K116" s="26"/>
      <c r="L116" s="32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0.3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2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11" customFormat="1" ht="29.25" customHeight="1">
      <c r="A118" s="111"/>
      <c r="B118" s="112"/>
      <c r="C118" s="113" t="s">
        <v>133</v>
      </c>
      <c r="D118" s="114" t="s">
        <v>56</v>
      </c>
      <c r="E118" s="114" t="s">
        <v>52</v>
      </c>
      <c r="F118" s="114" t="s">
        <v>53</v>
      </c>
      <c r="G118" s="114" t="s">
        <v>134</v>
      </c>
      <c r="H118" s="114" t="s">
        <v>135</v>
      </c>
      <c r="I118" s="114" t="s">
        <v>136</v>
      </c>
      <c r="J118" s="115" t="s">
        <v>107</v>
      </c>
      <c r="K118" s="116" t="s">
        <v>137</v>
      </c>
      <c r="L118" s="117"/>
      <c r="M118" s="50" t="s">
        <v>1</v>
      </c>
      <c r="N118" s="51" t="s">
        <v>35</v>
      </c>
      <c r="O118" s="51" t="s">
        <v>138</v>
      </c>
      <c r="P118" s="51" t="s">
        <v>139</v>
      </c>
      <c r="Q118" s="51" t="s">
        <v>140</v>
      </c>
      <c r="R118" s="51" t="s">
        <v>141</v>
      </c>
      <c r="S118" s="51" t="s">
        <v>142</v>
      </c>
      <c r="T118" s="52" t="s">
        <v>143</v>
      </c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</row>
    <row r="119" spans="1:63" s="2" customFormat="1" ht="22.9" customHeight="1">
      <c r="A119" s="26"/>
      <c r="B119" s="27"/>
      <c r="C119" s="57" t="s">
        <v>144</v>
      </c>
      <c r="D119" s="26"/>
      <c r="E119" s="26"/>
      <c r="F119" s="26"/>
      <c r="G119" s="26"/>
      <c r="H119" s="26"/>
      <c r="I119" s="26"/>
      <c r="J119" s="118">
        <f>BK119</f>
        <v>0</v>
      </c>
      <c r="K119" s="26"/>
      <c r="L119" s="27"/>
      <c r="M119" s="53"/>
      <c r="N119" s="44"/>
      <c r="O119" s="54"/>
      <c r="P119" s="119">
        <f>P120</f>
        <v>0</v>
      </c>
      <c r="Q119" s="54"/>
      <c r="R119" s="119">
        <f>R120</f>
        <v>0</v>
      </c>
      <c r="S119" s="54"/>
      <c r="T119" s="120">
        <f>T120</f>
        <v>0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T119" s="17" t="s">
        <v>70</v>
      </c>
      <c r="AU119" s="17" t="s">
        <v>109</v>
      </c>
      <c r="BK119" s="121">
        <f>BK120</f>
        <v>0</v>
      </c>
    </row>
    <row r="120" spans="2:63" s="12" customFormat="1" ht="25.9" customHeight="1">
      <c r="B120" s="122"/>
      <c r="D120" s="123" t="s">
        <v>70</v>
      </c>
      <c r="E120" s="124" t="s">
        <v>99</v>
      </c>
      <c r="F120" s="124" t="s">
        <v>99</v>
      </c>
      <c r="J120" s="125">
        <f>BK120</f>
        <v>0</v>
      </c>
      <c r="L120" s="122"/>
      <c r="M120" s="126"/>
      <c r="N120" s="127"/>
      <c r="O120" s="127"/>
      <c r="P120" s="128">
        <f>P121+P140</f>
        <v>0</v>
      </c>
      <c r="Q120" s="127"/>
      <c r="R120" s="128">
        <f>R121+R140</f>
        <v>0</v>
      </c>
      <c r="S120" s="127"/>
      <c r="T120" s="129">
        <f>T121+T140</f>
        <v>0</v>
      </c>
      <c r="AR120" s="123" t="s">
        <v>171</v>
      </c>
      <c r="AT120" s="130" t="s">
        <v>70</v>
      </c>
      <c r="AU120" s="130" t="s">
        <v>71</v>
      </c>
      <c r="AY120" s="123" t="s">
        <v>147</v>
      </c>
      <c r="BK120" s="131">
        <f>BK121+BK140</f>
        <v>0</v>
      </c>
    </row>
    <row r="121" spans="2:63" s="12" customFormat="1" ht="22.9" customHeight="1">
      <c r="B121" s="122"/>
      <c r="D121" s="123" t="s">
        <v>70</v>
      </c>
      <c r="E121" s="132" t="s">
        <v>1736</v>
      </c>
      <c r="F121" s="132" t="s">
        <v>1737</v>
      </c>
      <c r="J121" s="133">
        <f>BK121</f>
        <v>0</v>
      </c>
      <c r="L121" s="122"/>
      <c r="M121" s="126"/>
      <c r="N121" s="127"/>
      <c r="O121" s="127"/>
      <c r="P121" s="128">
        <f>SUM(P122:P139)</f>
        <v>0</v>
      </c>
      <c r="Q121" s="127"/>
      <c r="R121" s="128">
        <f>SUM(R122:R139)</f>
        <v>0</v>
      </c>
      <c r="S121" s="127"/>
      <c r="T121" s="129">
        <f>SUM(T122:T139)</f>
        <v>0</v>
      </c>
      <c r="AR121" s="123" t="s">
        <v>171</v>
      </c>
      <c r="AT121" s="130" t="s">
        <v>70</v>
      </c>
      <c r="AU121" s="130" t="s">
        <v>78</v>
      </c>
      <c r="AY121" s="123" t="s">
        <v>147</v>
      </c>
      <c r="BK121" s="131">
        <f>SUM(BK122:BK139)</f>
        <v>0</v>
      </c>
    </row>
    <row r="122" spans="1:65" s="2" customFormat="1" ht="24.2" customHeight="1">
      <c r="A122" s="26"/>
      <c r="B122" s="134"/>
      <c r="C122" s="135" t="s">
        <v>78</v>
      </c>
      <c r="D122" s="135" t="s">
        <v>149</v>
      </c>
      <c r="E122" s="136" t="s">
        <v>1738</v>
      </c>
      <c r="F122" s="137" t="s">
        <v>1739</v>
      </c>
      <c r="G122" s="138" t="s">
        <v>314</v>
      </c>
      <c r="H122" s="189">
        <v>1</v>
      </c>
      <c r="I122" s="139">
        <v>0</v>
      </c>
      <c r="J122" s="139">
        <f>ROUND(I122*H122,2)</f>
        <v>0</v>
      </c>
      <c r="K122" s="140"/>
      <c r="L122" s="27"/>
      <c r="M122" s="141" t="s">
        <v>1</v>
      </c>
      <c r="N122" s="142" t="s">
        <v>36</v>
      </c>
      <c r="O122" s="143">
        <v>0</v>
      </c>
      <c r="P122" s="143">
        <f>O122*H122</f>
        <v>0</v>
      </c>
      <c r="Q122" s="143">
        <v>0</v>
      </c>
      <c r="R122" s="143">
        <f>Q122*H122</f>
        <v>0</v>
      </c>
      <c r="S122" s="143">
        <v>0</v>
      </c>
      <c r="T122" s="144">
        <f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45" t="s">
        <v>153</v>
      </c>
      <c r="AT122" s="145" t="s">
        <v>149</v>
      </c>
      <c r="AU122" s="145" t="s">
        <v>80</v>
      </c>
      <c r="AY122" s="17" t="s">
        <v>147</v>
      </c>
      <c r="BE122" s="146">
        <f>IF(N122="základní",J122,0)</f>
        <v>0</v>
      </c>
      <c r="BF122" s="146">
        <f>IF(N122="snížená",J122,0)</f>
        <v>0</v>
      </c>
      <c r="BG122" s="146">
        <f>IF(N122="zákl. přenesená",J122,0)</f>
        <v>0</v>
      </c>
      <c r="BH122" s="146">
        <f>IF(N122="sníž. přenesená",J122,0)</f>
        <v>0</v>
      </c>
      <c r="BI122" s="146">
        <f>IF(N122="nulová",J122,0)</f>
        <v>0</v>
      </c>
      <c r="BJ122" s="17" t="s">
        <v>78</v>
      </c>
      <c r="BK122" s="146">
        <f>ROUND(I122*H122,2)</f>
        <v>0</v>
      </c>
      <c r="BL122" s="17" t="s">
        <v>153</v>
      </c>
      <c r="BM122" s="145" t="s">
        <v>1740</v>
      </c>
    </row>
    <row r="123" spans="1:47" s="2" customFormat="1" ht="39">
      <c r="A123" s="26"/>
      <c r="B123" s="27"/>
      <c r="C123" s="26"/>
      <c r="D123" s="148" t="s">
        <v>1268</v>
      </c>
      <c r="E123" s="26"/>
      <c r="F123" s="182" t="s">
        <v>1741</v>
      </c>
      <c r="G123" s="26"/>
      <c r="H123" s="197"/>
      <c r="I123" s="26"/>
      <c r="J123" s="26"/>
      <c r="K123" s="26"/>
      <c r="L123" s="27"/>
      <c r="M123" s="183"/>
      <c r="N123" s="184"/>
      <c r="O123" s="46"/>
      <c r="P123" s="46"/>
      <c r="Q123" s="46"/>
      <c r="R123" s="46"/>
      <c r="S123" s="46"/>
      <c r="T123" s="47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7" t="s">
        <v>1268</v>
      </c>
      <c r="AU123" s="17" t="s">
        <v>80</v>
      </c>
    </row>
    <row r="124" spans="1:65" s="2" customFormat="1" ht="24.2" customHeight="1">
      <c r="A124" s="26"/>
      <c r="B124" s="134"/>
      <c r="C124" s="135" t="s">
        <v>80</v>
      </c>
      <c r="D124" s="135" t="s">
        <v>149</v>
      </c>
      <c r="E124" s="136" t="s">
        <v>1742</v>
      </c>
      <c r="F124" s="137" t="s">
        <v>1743</v>
      </c>
      <c r="G124" s="138" t="s">
        <v>314</v>
      </c>
      <c r="H124" s="189">
        <v>1</v>
      </c>
      <c r="I124" s="139">
        <v>0</v>
      </c>
      <c r="J124" s="139">
        <f>ROUND(I124*H124,2)</f>
        <v>0</v>
      </c>
      <c r="K124" s="140"/>
      <c r="L124" s="27"/>
      <c r="M124" s="141" t="s">
        <v>1</v>
      </c>
      <c r="N124" s="142" t="s">
        <v>36</v>
      </c>
      <c r="O124" s="143">
        <v>0</v>
      </c>
      <c r="P124" s="143">
        <f>O124*H124</f>
        <v>0</v>
      </c>
      <c r="Q124" s="143">
        <v>0</v>
      </c>
      <c r="R124" s="143">
        <f>Q124*H124</f>
        <v>0</v>
      </c>
      <c r="S124" s="143">
        <v>0</v>
      </c>
      <c r="T124" s="144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5" t="s">
        <v>153</v>
      </c>
      <c r="AT124" s="145" t="s">
        <v>149</v>
      </c>
      <c r="AU124" s="145" t="s">
        <v>80</v>
      </c>
      <c r="AY124" s="17" t="s">
        <v>147</v>
      </c>
      <c r="BE124" s="146">
        <f>IF(N124="základní",J124,0)</f>
        <v>0</v>
      </c>
      <c r="BF124" s="146">
        <f>IF(N124="snížená",J124,0)</f>
        <v>0</v>
      </c>
      <c r="BG124" s="146">
        <f>IF(N124="zákl. přenesená",J124,0)</f>
        <v>0</v>
      </c>
      <c r="BH124" s="146">
        <f>IF(N124="sníž. přenesená",J124,0)</f>
        <v>0</v>
      </c>
      <c r="BI124" s="146">
        <f>IF(N124="nulová",J124,0)</f>
        <v>0</v>
      </c>
      <c r="BJ124" s="17" t="s">
        <v>78</v>
      </c>
      <c r="BK124" s="146">
        <f>ROUND(I124*H124,2)</f>
        <v>0</v>
      </c>
      <c r="BL124" s="17" t="s">
        <v>153</v>
      </c>
      <c r="BM124" s="145" t="s">
        <v>1744</v>
      </c>
    </row>
    <row r="125" spans="2:51" s="14" customFormat="1" ht="12">
      <c r="B125" s="163"/>
      <c r="D125" s="148" t="s">
        <v>155</v>
      </c>
      <c r="E125" s="164" t="s">
        <v>1</v>
      </c>
      <c r="F125" s="165" t="s">
        <v>1745</v>
      </c>
      <c r="H125" s="193" t="s">
        <v>1</v>
      </c>
      <c r="L125" s="163"/>
      <c r="M125" s="166"/>
      <c r="N125" s="167"/>
      <c r="O125" s="167"/>
      <c r="P125" s="167"/>
      <c r="Q125" s="167"/>
      <c r="R125" s="167"/>
      <c r="S125" s="167"/>
      <c r="T125" s="168"/>
      <c r="AT125" s="164" t="s">
        <v>155</v>
      </c>
      <c r="AU125" s="164" t="s">
        <v>80</v>
      </c>
      <c r="AV125" s="14" t="s">
        <v>78</v>
      </c>
      <c r="AW125" s="14" t="s">
        <v>28</v>
      </c>
      <c r="AX125" s="14" t="s">
        <v>71</v>
      </c>
      <c r="AY125" s="164" t="s">
        <v>147</v>
      </c>
    </row>
    <row r="126" spans="2:51" s="14" customFormat="1" ht="12">
      <c r="B126" s="163"/>
      <c r="D126" s="148" t="s">
        <v>155</v>
      </c>
      <c r="E126" s="164" t="s">
        <v>1</v>
      </c>
      <c r="F126" s="165" t="s">
        <v>1746</v>
      </c>
      <c r="H126" s="193" t="s">
        <v>1</v>
      </c>
      <c r="L126" s="163"/>
      <c r="M126" s="166"/>
      <c r="N126" s="167"/>
      <c r="O126" s="167"/>
      <c r="P126" s="167"/>
      <c r="Q126" s="167"/>
      <c r="R126" s="167"/>
      <c r="S126" s="167"/>
      <c r="T126" s="168"/>
      <c r="AT126" s="164" t="s">
        <v>155</v>
      </c>
      <c r="AU126" s="164" t="s">
        <v>80</v>
      </c>
      <c r="AV126" s="14" t="s">
        <v>78</v>
      </c>
      <c r="AW126" s="14" t="s">
        <v>28</v>
      </c>
      <c r="AX126" s="14" t="s">
        <v>71</v>
      </c>
      <c r="AY126" s="164" t="s">
        <v>147</v>
      </c>
    </row>
    <row r="127" spans="2:51" s="14" customFormat="1" ht="33.75">
      <c r="B127" s="163"/>
      <c r="D127" s="148" t="s">
        <v>155</v>
      </c>
      <c r="E127" s="164" t="s">
        <v>1</v>
      </c>
      <c r="F127" s="165" t="s">
        <v>1747</v>
      </c>
      <c r="H127" s="193" t="s">
        <v>1</v>
      </c>
      <c r="L127" s="163"/>
      <c r="M127" s="166"/>
      <c r="N127" s="167"/>
      <c r="O127" s="167"/>
      <c r="P127" s="167"/>
      <c r="Q127" s="167"/>
      <c r="R127" s="167"/>
      <c r="S127" s="167"/>
      <c r="T127" s="168"/>
      <c r="AT127" s="164" t="s">
        <v>155</v>
      </c>
      <c r="AU127" s="164" t="s">
        <v>80</v>
      </c>
      <c r="AV127" s="14" t="s">
        <v>78</v>
      </c>
      <c r="AW127" s="14" t="s">
        <v>28</v>
      </c>
      <c r="AX127" s="14" t="s">
        <v>71</v>
      </c>
      <c r="AY127" s="164" t="s">
        <v>147</v>
      </c>
    </row>
    <row r="128" spans="2:51" s="14" customFormat="1" ht="22.5">
      <c r="B128" s="163"/>
      <c r="D128" s="148" t="s">
        <v>155</v>
      </c>
      <c r="E128" s="164" t="s">
        <v>1</v>
      </c>
      <c r="F128" s="165" t="s">
        <v>1748</v>
      </c>
      <c r="H128" s="193" t="s">
        <v>1</v>
      </c>
      <c r="L128" s="163"/>
      <c r="M128" s="166"/>
      <c r="N128" s="167"/>
      <c r="O128" s="167"/>
      <c r="P128" s="167"/>
      <c r="Q128" s="167"/>
      <c r="R128" s="167"/>
      <c r="S128" s="167"/>
      <c r="T128" s="168"/>
      <c r="AT128" s="164" t="s">
        <v>155</v>
      </c>
      <c r="AU128" s="164" t="s">
        <v>80</v>
      </c>
      <c r="AV128" s="14" t="s">
        <v>78</v>
      </c>
      <c r="AW128" s="14" t="s">
        <v>28</v>
      </c>
      <c r="AX128" s="14" t="s">
        <v>71</v>
      </c>
      <c r="AY128" s="164" t="s">
        <v>147</v>
      </c>
    </row>
    <row r="129" spans="2:51" s="14" customFormat="1" ht="22.5">
      <c r="B129" s="163"/>
      <c r="D129" s="148" t="s">
        <v>155</v>
      </c>
      <c r="E129" s="164" t="s">
        <v>1</v>
      </c>
      <c r="F129" s="165" t="s">
        <v>1749</v>
      </c>
      <c r="H129" s="193" t="s">
        <v>1</v>
      </c>
      <c r="L129" s="163"/>
      <c r="M129" s="166"/>
      <c r="N129" s="167"/>
      <c r="O129" s="167"/>
      <c r="P129" s="167"/>
      <c r="Q129" s="167"/>
      <c r="R129" s="167"/>
      <c r="S129" s="167"/>
      <c r="T129" s="168"/>
      <c r="AT129" s="164" t="s">
        <v>155</v>
      </c>
      <c r="AU129" s="164" t="s">
        <v>80</v>
      </c>
      <c r="AV129" s="14" t="s">
        <v>78</v>
      </c>
      <c r="AW129" s="14" t="s">
        <v>28</v>
      </c>
      <c r="AX129" s="14" t="s">
        <v>71</v>
      </c>
      <c r="AY129" s="164" t="s">
        <v>147</v>
      </c>
    </row>
    <row r="130" spans="2:51" s="14" customFormat="1" ht="22.5">
      <c r="B130" s="163"/>
      <c r="D130" s="148" t="s">
        <v>155</v>
      </c>
      <c r="E130" s="164" t="s">
        <v>1</v>
      </c>
      <c r="F130" s="165" t="s">
        <v>1750</v>
      </c>
      <c r="H130" s="193" t="s">
        <v>1</v>
      </c>
      <c r="L130" s="163"/>
      <c r="M130" s="166"/>
      <c r="N130" s="167"/>
      <c r="O130" s="167"/>
      <c r="P130" s="167"/>
      <c r="Q130" s="167"/>
      <c r="R130" s="167"/>
      <c r="S130" s="167"/>
      <c r="T130" s="168"/>
      <c r="AT130" s="164" t="s">
        <v>155</v>
      </c>
      <c r="AU130" s="164" t="s">
        <v>80</v>
      </c>
      <c r="AV130" s="14" t="s">
        <v>78</v>
      </c>
      <c r="AW130" s="14" t="s">
        <v>28</v>
      </c>
      <c r="AX130" s="14" t="s">
        <v>71</v>
      </c>
      <c r="AY130" s="164" t="s">
        <v>147</v>
      </c>
    </row>
    <row r="131" spans="2:51" s="14" customFormat="1" ht="22.5">
      <c r="B131" s="163"/>
      <c r="D131" s="148" t="s">
        <v>155</v>
      </c>
      <c r="E131" s="164" t="s">
        <v>1</v>
      </c>
      <c r="F131" s="165" t="s">
        <v>1751</v>
      </c>
      <c r="H131" s="193" t="s">
        <v>1</v>
      </c>
      <c r="L131" s="163"/>
      <c r="M131" s="166"/>
      <c r="N131" s="167"/>
      <c r="O131" s="167"/>
      <c r="P131" s="167"/>
      <c r="Q131" s="167"/>
      <c r="R131" s="167"/>
      <c r="S131" s="167"/>
      <c r="T131" s="168"/>
      <c r="AT131" s="164" t="s">
        <v>155</v>
      </c>
      <c r="AU131" s="164" t="s">
        <v>80</v>
      </c>
      <c r="AV131" s="14" t="s">
        <v>78</v>
      </c>
      <c r="AW131" s="14" t="s">
        <v>28</v>
      </c>
      <c r="AX131" s="14" t="s">
        <v>71</v>
      </c>
      <c r="AY131" s="164" t="s">
        <v>147</v>
      </c>
    </row>
    <row r="132" spans="2:51" s="14" customFormat="1" ht="12">
      <c r="B132" s="163"/>
      <c r="D132" s="148" t="s">
        <v>155</v>
      </c>
      <c r="E132" s="164" t="s">
        <v>1</v>
      </c>
      <c r="F132" s="165" t="s">
        <v>1752</v>
      </c>
      <c r="H132" s="193" t="s">
        <v>1</v>
      </c>
      <c r="L132" s="163"/>
      <c r="M132" s="166"/>
      <c r="N132" s="167"/>
      <c r="O132" s="167"/>
      <c r="P132" s="167"/>
      <c r="Q132" s="167"/>
      <c r="R132" s="167"/>
      <c r="S132" s="167"/>
      <c r="T132" s="168"/>
      <c r="AT132" s="164" t="s">
        <v>155</v>
      </c>
      <c r="AU132" s="164" t="s">
        <v>80</v>
      </c>
      <c r="AV132" s="14" t="s">
        <v>78</v>
      </c>
      <c r="AW132" s="14" t="s">
        <v>28</v>
      </c>
      <c r="AX132" s="14" t="s">
        <v>71</v>
      </c>
      <c r="AY132" s="164" t="s">
        <v>147</v>
      </c>
    </row>
    <row r="133" spans="2:51" s="14" customFormat="1" ht="22.5">
      <c r="B133" s="163"/>
      <c r="D133" s="148" t="s">
        <v>155</v>
      </c>
      <c r="E133" s="164" t="s">
        <v>1</v>
      </c>
      <c r="F133" s="165" t="s">
        <v>1753</v>
      </c>
      <c r="H133" s="193" t="s">
        <v>1</v>
      </c>
      <c r="L133" s="163"/>
      <c r="M133" s="166"/>
      <c r="N133" s="167"/>
      <c r="O133" s="167"/>
      <c r="P133" s="167"/>
      <c r="Q133" s="167"/>
      <c r="R133" s="167"/>
      <c r="S133" s="167"/>
      <c r="T133" s="168"/>
      <c r="AT133" s="164" t="s">
        <v>155</v>
      </c>
      <c r="AU133" s="164" t="s">
        <v>80</v>
      </c>
      <c r="AV133" s="14" t="s">
        <v>78</v>
      </c>
      <c r="AW133" s="14" t="s">
        <v>28</v>
      </c>
      <c r="AX133" s="14" t="s">
        <v>71</v>
      </c>
      <c r="AY133" s="164" t="s">
        <v>147</v>
      </c>
    </row>
    <row r="134" spans="2:51" s="14" customFormat="1" ht="33.75">
      <c r="B134" s="163"/>
      <c r="D134" s="148" t="s">
        <v>155</v>
      </c>
      <c r="E134" s="164" t="s">
        <v>1</v>
      </c>
      <c r="F134" s="165" t="s">
        <v>1754</v>
      </c>
      <c r="H134" s="193" t="s">
        <v>1</v>
      </c>
      <c r="L134" s="163"/>
      <c r="M134" s="166"/>
      <c r="N134" s="167"/>
      <c r="O134" s="167"/>
      <c r="P134" s="167"/>
      <c r="Q134" s="167"/>
      <c r="R134" s="167"/>
      <c r="S134" s="167"/>
      <c r="T134" s="168"/>
      <c r="AT134" s="164" t="s">
        <v>155</v>
      </c>
      <c r="AU134" s="164" t="s">
        <v>80</v>
      </c>
      <c r="AV134" s="14" t="s">
        <v>78</v>
      </c>
      <c r="AW134" s="14" t="s">
        <v>28</v>
      </c>
      <c r="AX134" s="14" t="s">
        <v>71</v>
      </c>
      <c r="AY134" s="164" t="s">
        <v>147</v>
      </c>
    </row>
    <row r="135" spans="2:51" s="14" customFormat="1" ht="22.5">
      <c r="B135" s="163"/>
      <c r="D135" s="148" t="s">
        <v>155</v>
      </c>
      <c r="E135" s="164" t="s">
        <v>1</v>
      </c>
      <c r="F135" s="165" t="s">
        <v>1755</v>
      </c>
      <c r="H135" s="193" t="s">
        <v>1</v>
      </c>
      <c r="L135" s="163"/>
      <c r="M135" s="166"/>
      <c r="N135" s="167"/>
      <c r="O135" s="167"/>
      <c r="P135" s="167"/>
      <c r="Q135" s="167"/>
      <c r="R135" s="167"/>
      <c r="S135" s="167"/>
      <c r="T135" s="168"/>
      <c r="AT135" s="164" t="s">
        <v>155</v>
      </c>
      <c r="AU135" s="164" t="s">
        <v>80</v>
      </c>
      <c r="AV135" s="14" t="s">
        <v>78</v>
      </c>
      <c r="AW135" s="14" t="s">
        <v>28</v>
      </c>
      <c r="AX135" s="14" t="s">
        <v>71</v>
      </c>
      <c r="AY135" s="164" t="s">
        <v>147</v>
      </c>
    </row>
    <row r="136" spans="2:51" s="13" customFormat="1" ht="12">
      <c r="B136" s="147"/>
      <c r="D136" s="148" t="s">
        <v>155</v>
      </c>
      <c r="E136" s="149" t="s">
        <v>1</v>
      </c>
      <c r="F136" s="150" t="s">
        <v>1756</v>
      </c>
      <c r="H136" s="190">
        <v>1</v>
      </c>
      <c r="L136" s="147"/>
      <c r="M136" s="151"/>
      <c r="N136" s="152"/>
      <c r="O136" s="152"/>
      <c r="P136" s="152"/>
      <c r="Q136" s="152"/>
      <c r="R136" s="152"/>
      <c r="S136" s="152"/>
      <c r="T136" s="153"/>
      <c r="AT136" s="149" t="s">
        <v>155</v>
      </c>
      <c r="AU136" s="149" t="s">
        <v>80</v>
      </c>
      <c r="AV136" s="13" t="s">
        <v>80</v>
      </c>
      <c r="AW136" s="13" t="s">
        <v>28</v>
      </c>
      <c r="AX136" s="13" t="s">
        <v>71</v>
      </c>
      <c r="AY136" s="149" t="s">
        <v>147</v>
      </c>
    </row>
    <row r="137" spans="2:51" s="15" customFormat="1" ht="12">
      <c r="B137" s="169"/>
      <c r="D137" s="148" t="s">
        <v>155</v>
      </c>
      <c r="E137" s="170" t="s">
        <v>1</v>
      </c>
      <c r="F137" s="171" t="s">
        <v>317</v>
      </c>
      <c r="H137" s="194">
        <v>1</v>
      </c>
      <c r="L137" s="169"/>
      <c r="M137" s="172"/>
      <c r="N137" s="173"/>
      <c r="O137" s="173"/>
      <c r="P137" s="173"/>
      <c r="Q137" s="173"/>
      <c r="R137" s="173"/>
      <c r="S137" s="173"/>
      <c r="T137" s="174"/>
      <c r="AT137" s="170" t="s">
        <v>155</v>
      </c>
      <c r="AU137" s="170" t="s">
        <v>80</v>
      </c>
      <c r="AV137" s="15" t="s">
        <v>153</v>
      </c>
      <c r="AW137" s="15" t="s">
        <v>28</v>
      </c>
      <c r="AX137" s="15" t="s">
        <v>78</v>
      </c>
      <c r="AY137" s="170" t="s">
        <v>147</v>
      </c>
    </row>
    <row r="138" spans="1:65" s="2" customFormat="1" ht="37.9" customHeight="1">
      <c r="A138" s="26"/>
      <c r="B138" s="134"/>
      <c r="C138" s="135" t="s">
        <v>162</v>
      </c>
      <c r="D138" s="135" t="s">
        <v>149</v>
      </c>
      <c r="E138" s="136" t="s">
        <v>1757</v>
      </c>
      <c r="F138" s="137" t="s">
        <v>1758</v>
      </c>
      <c r="G138" s="138" t="s">
        <v>314</v>
      </c>
      <c r="H138" s="189">
        <v>1</v>
      </c>
      <c r="I138" s="139">
        <v>0</v>
      </c>
      <c r="J138" s="139">
        <f>ROUND(I138*H138,2)</f>
        <v>0</v>
      </c>
      <c r="K138" s="140"/>
      <c r="L138" s="27"/>
      <c r="M138" s="141" t="s">
        <v>1</v>
      </c>
      <c r="N138" s="142" t="s">
        <v>36</v>
      </c>
      <c r="O138" s="143">
        <v>0</v>
      </c>
      <c r="P138" s="143">
        <f>O138*H138</f>
        <v>0</v>
      </c>
      <c r="Q138" s="143">
        <v>0</v>
      </c>
      <c r="R138" s="143">
        <f>Q138*H138</f>
        <v>0</v>
      </c>
      <c r="S138" s="143">
        <v>0</v>
      </c>
      <c r="T138" s="144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5" t="s">
        <v>153</v>
      </c>
      <c r="AT138" s="145" t="s">
        <v>149</v>
      </c>
      <c r="AU138" s="145" t="s">
        <v>80</v>
      </c>
      <c r="AY138" s="17" t="s">
        <v>147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7" t="s">
        <v>78</v>
      </c>
      <c r="BK138" s="146">
        <f>ROUND(I138*H138,2)</f>
        <v>0</v>
      </c>
      <c r="BL138" s="17" t="s">
        <v>153</v>
      </c>
      <c r="BM138" s="145" t="s">
        <v>1759</v>
      </c>
    </row>
    <row r="139" spans="1:47" s="2" customFormat="1" ht="29.25">
      <c r="A139" s="26"/>
      <c r="B139" s="27"/>
      <c r="C139" s="26"/>
      <c r="D139" s="148" t="s">
        <v>1268</v>
      </c>
      <c r="E139" s="26"/>
      <c r="F139" s="182" t="s">
        <v>1760</v>
      </c>
      <c r="G139" s="26"/>
      <c r="H139" s="197"/>
      <c r="I139" s="26"/>
      <c r="J139" s="26"/>
      <c r="K139" s="26"/>
      <c r="L139" s="27"/>
      <c r="M139" s="183"/>
      <c r="N139" s="184"/>
      <c r="O139" s="46"/>
      <c r="P139" s="46"/>
      <c r="Q139" s="46"/>
      <c r="R139" s="46"/>
      <c r="S139" s="46"/>
      <c r="T139" s="47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T139" s="17" t="s">
        <v>1268</v>
      </c>
      <c r="AU139" s="17" t="s">
        <v>80</v>
      </c>
    </row>
    <row r="140" spans="2:63" s="12" customFormat="1" ht="22.9" customHeight="1">
      <c r="B140" s="122"/>
      <c r="D140" s="123" t="s">
        <v>70</v>
      </c>
      <c r="E140" s="132" t="s">
        <v>1761</v>
      </c>
      <c r="F140" s="132" t="s">
        <v>1762</v>
      </c>
      <c r="H140" s="191"/>
      <c r="J140" s="133">
        <f>BK140</f>
        <v>0</v>
      </c>
      <c r="L140" s="122"/>
      <c r="M140" s="126"/>
      <c r="N140" s="127"/>
      <c r="O140" s="127"/>
      <c r="P140" s="128">
        <f>SUM(P141:P173)</f>
        <v>0</v>
      </c>
      <c r="Q140" s="127"/>
      <c r="R140" s="128">
        <f>SUM(R141:R173)</f>
        <v>0</v>
      </c>
      <c r="S140" s="127"/>
      <c r="T140" s="129">
        <f>SUM(T141:T173)</f>
        <v>0</v>
      </c>
      <c r="AR140" s="123" t="s">
        <v>171</v>
      </c>
      <c r="AT140" s="130" t="s">
        <v>70</v>
      </c>
      <c r="AU140" s="130" t="s">
        <v>78</v>
      </c>
      <c r="AY140" s="123" t="s">
        <v>147</v>
      </c>
      <c r="BK140" s="131">
        <f>SUM(BK141:BK173)</f>
        <v>0</v>
      </c>
    </row>
    <row r="141" spans="1:65" s="2" customFormat="1" ht="37.9" customHeight="1">
      <c r="A141" s="26"/>
      <c r="B141" s="134"/>
      <c r="C141" s="135" t="s">
        <v>153</v>
      </c>
      <c r="D141" s="135" t="s">
        <v>149</v>
      </c>
      <c r="E141" s="136" t="s">
        <v>1763</v>
      </c>
      <c r="F141" s="137" t="s">
        <v>1764</v>
      </c>
      <c r="G141" s="138" t="s">
        <v>314</v>
      </c>
      <c r="H141" s="189">
        <v>1</v>
      </c>
      <c r="I141" s="139">
        <v>0</v>
      </c>
      <c r="J141" s="139">
        <f>ROUND(I141*H141,2)</f>
        <v>0</v>
      </c>
      <c r="K141" s="140"/>
      <c r="L141" s="27"/>
      <c r="M141" s="141" t="s">
        <v>1</v>
      </c>
      <c r="N141" s="142" t="s">
        <v>36</v>
      </c>
      <c r="O141" s="143">
        <v>0</v>
      </c>
      <c r="P141" s="143">
        <f>O141*H141</f>
        <v>0</v>
      </c>
      <c r="Q141" s="143">
        <v>0</v>
      </c>
      <c r="R141" s="143">
        <f>Q141*H141</f>
        <v>0</v>
      </c>
      <c r="S141" s="143">
        <v>0</v>
      </c>
      <c r="T141" s="144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5" t="s">
        <v>153</v>
      </c>
      <c r="AT141" s="145" t="s">
        <v>149</v>
      </c>
      <c r="AU141" s="145" t="s">
        <v>80</v>
      </c>
      <c r="AY141" s="17" t="s">
        <v>147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7" t="s">
        <v>78</v>
      </c>
      <c r="BK141" s="146">
        <f>ROUND(I141*H141,2)</f>
        <v>0</v>
      </c>
      <c r="BL141" s="17" t="s">
        <v>153</v>
      </c>
      <c r="BM141" s="145" t="s">
        <v>1765</v>
      </c>
    </row>
    <row r="142" spans="1:65" s="2" customFormat="1" ht="24.2" customHeight="1">
      <c r="A142" s="26"/>
      <c r="B142" s="134"/>
      <c r="C142" s="135" t="s">
        <v>171</v>
      </c>
      <c r="D142" s="135" t="s">
        <v>149</v>
      </c>
      <c r="E142" s="136" t="s">
        <v>1766</v>
      </c>
      <c r="F142" s="137" t="s">
        <v>1767</v>
      </c>
      <c r="G142" s="138" t="s">
        <v>314</v>
      </c>
      <c r="H142" s="189">
        <v>1</v>
      </c>
      <c r="I142" s="139">
        <v>0</v>
      </c>
      <c r="J142" s="139">
        <f>ROUND(I142*H142,2)</f>
        <v>0</v>
      </c>
      <c r="K142" s="140"/>
      <c r="L142" s="27"/>
      <c r="M142" s="141" t="s">
        <v>1</v>
      </c>
      <c r="N142" s="142" t="s">
        <v>36</v>
      </c>
      <c r="O142" s="143">
        <v>0</v>
      </c>
      <c r="P142" s="143">
        <f>O142*H142</f>
        <v>0</v>
      </c>
      <c r="Q142" s="143">
        <v>0</v>
      </c>
      <c r="R142" s="143">
        <f>Q142*H142</f>
        <v>0</v>
      </c>
      <c r="S142" s="143">
        <v>0</v>
      </c>
      <c r="T142" s="144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5" t="s">
        <v>153</v>
      </c>
      <c r="AT142" s="145" t="s">
        <v>149</v>
      </c>
      <c r="AU142" s="145" t="s">
        <v>80</v>
      </c>
      <c r="AY142" s="17" t="s">
        <v>147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7" t="s">
        <v>78</v>
      </c>
      <c r="BK142" s="146">
        <f>ROUND(I142*H142,2)</f>
        <v>0</v>
      </c>
      <c r="BL142" s="17" t="s">
        <v>153</v>
      </c>
      <c r="BM142" s="145" t="s">
        <v>1768</v>
      </c>
    </row>
    <row r="143" spans="1:65" s="2" customFormat="1" ht="24.2" customHeight="1">
      <c r="A143" s="26"/>
      <c r="B143" s="134"/>
      <c r="C143" s="135" t="s">
        <v>176</v>
      </c>
      <c r="D143" s="135" t="s">
        <v>149</v>
      </c>
      <c r="E143" s="136" t="s">
        <v>1769</v>
      </c>
      <c r="F143" s="137" t="s">
        <v>1770</v>
      </c>
      <c r="G143" s="138" t="s">
        <v>314</v>
      </c>
      <c r="H143" s="189">
        <v>1</v>
      </c>
      <c r="I143" s="139">
        <v>0</v>
      </c>
      <c r="J143" s="139">
        <f>ROUND(I143*H143,2)</f>
        <v>0</v>
      </c>
      <c r="K143" s="140"/>
      <c r="L143" s="27"/>
      <c r="M143" s="141" t="s">
        <v>1</v>
      </c>
      <c r="N143" s="142" t="s">
        <v>36</v>
      </c>
      <c r="O143" s="143">
        <v>0</v>
      </c>
      <c r="P143" s="143">
        <f>O143*H143</f>
        <v>0</v>
      </c>
      <c r="Q143" s="143">
        <v>0</v>
      </c>
      <c r="R143" s="143">
        <f>Q143*H143</f>
        <v>0</v>
      </c>
      <c r="S143" s="143">
        <v>0</v>
      </c>
      <c r="T143" s="14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5" t="s">
        <v>153</v>
      </c>
      <c r="AT143" s="145" t="s">
        <v>149</v>
      </c>
      <c r="AU143" s="145" t="s">
        <v>80</v>
      </c>
      <c r="AY143" s="17" t="s">
        <v>147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7" t="s">
        <v>78</v>
      </c>
      <c r="BK143" s="146">
        <f>ROUND(I143*H143,2)</f>
        <v>0</v>
      </c>
      <c r="BL143" s="17" t="s">
        <v>153</v>
      </c>
      <c r="BM143" s="145" t="s">
        <v>1771</v>
      </c>
    </row>
    <row r="144" spans="2:51" s="14" customFormat="1" ht="33.75">
      <c r="B144" s="163"/>
      <c r="D144" s="148" t="s">
        <v>155</v>
      </c>
      <c r="E144" s="164" t="s">
        <v>1</v>
      </c>
      <c r="F144" s="165" t="s">
        <v>1772</v>
      </c>
      <c r="H144" s="193" t="s">
        <v>1</v>
      </c>
      <c r="L144" s="163"/>
      <c r="M144" s="166"/>
      <c r="N144" s="167"/>
      <c r="O144" s="167"/>
      <c r="P144" s="167"/>
      <c r="Q144" s="167"/>
      <c r="R144" s="167"/>
      <c r="S144" s="167"/>
      <c r="T144" s="168"/>
      <c r="AT144" s="164" t="s">
        <v>155</v>
      </c>
      <c r="AU144" s="164" t="s">
        <v>80</v>
      </c>
      <c r="AV144" s="14" t="s">
        <v>78</v>
      </c>
      <c r="AW144" s="14" t="s">
        <v>28</v>
      </c>
      <c r="AX144" s="14" t="s">
        <v>71</v>
      </c>
      <c r="AY144" s="164" t="s">
        <v>147</v>
      </c>
    </row>
    <row r="145" spans="2:51" s="14" customFormat="1" ht="12">
      <c r="B145" s="163"/>
      <c r="D145" s="148" t="s">
        <v>155</v>
      </c>
      <c r="E145" s="164" t="s">
        <v>1</v>
      </c>
      <c r="F145" s="165" t="s">
        <v>1773</v>
      </c>
      <c r="H145" s="193" t="s">
        <v>1</v>
      </c>
      <c r="L145" s="163"/>
      <c r="M145" s="166"/>
      <c r="N145" s="167"/>
      <c r="O145" s="167"/>
      <c r="P145" s="167"/>
      <c r="Q145" s="167"/>
      <c r="R145" s="167"/>
      <c r="S145" s="167"/>
      <c r="T145" s="168"/>
      <c r="AT145" s="164" t="s">
        <v>155</v>
      </c>
      <c r="AU145" s="164" t="s">
        <v>80</v>
      </c>
      <c r="AV145" s="14" t="s">
        <v>78</v>
      </c>
      <c r="AW145" s="14" t="s">
        <v>28</v>
      </c>
      <c r="AX145" s="14" t="s">
        <v>71</v>
      </c>
      <c r="AY145" s="164" t="s">
        <v>147</v>
      </c>
    </row>
    <row r="146" spans="2:51" s="14" customFormat="1" ht="22.5">
      <c r="B146" s="163"/>
      <c r="D146" s="148" t="s">
        <v>155</v>
      </c>
      <c r="E146" s="164" t="s">
        <v>1</v>
      </c>
      <c r="F146" s="165" t="s">
        <v>1774</v>
      </c>
      <c r="H146" s="193" t="s">
        <v>1</v>
      </c>
      <c r="L146" s="163"/>
      <c r="M146" s="166"/>
      <c r="N146" s="167"/>
      <c r="O146" s="167"/>
      <c r="P146" s="167"/>
      <c r="Q146" s="167"/>
      <c r="R146" s="167"/>
      <c r="S146" s="167"/>
      <c r="T146" s="168"/>
      <c r="AT146" s="164" t="s">
        <v>155</v>
      </c>
      <c r="AU146" s="164" t="s">
        <v>80</v>
      </c>
      <c r="AV146" s="14" t="s">
        <v>78</v>
      </c>
      <c r="AW146" s="14" t="s">
        <v>28</v>
      </c>
      <c r="AX146" s="14" t="s">
        <v>71</v>
      </c>
      <c r="AY146" s="164" t="s">
        <v>147</v>
      </c>
    </row>
    <row r="147" spans="2:51" s="14" customFormat="1" ht="22.5">
      <c r="B147" s="163"/>
      <c r="D147" s="148" t="s">
        <v>155</v>
      </c>
      <c r="E147" s="164" t="s">
        <v>1</v>
      </c>
      <c r="F147" s="165" t="s">
        <v>1775</v>
      </c>
      <c r="H147" s="193" t="s">
        <v>1</v>
      </c>
      <c r="L147" s="163"/>
      <c r="M147" s="166"/>
      <c r="N147" s="167"/>
      <c r="O147" s="167"/>
      <c r="P147" s="167"/>
      <c r="Q147" s="167"/>
      <c r="R147" s="167"/>
      <c r="S147" s="167"/>
      <c r="T147" s="168"/>
      <c r="AT147" s="164" t="s">
        <v>155</v>
      </c>
      <c r="AU147" s="164" t="s">
        <v>80</v>
      </c>
      <c r="AV147" s="14" t="s">
        <v>78</v>
      </c>
      <c r="AW147" s="14" t="s">
        <v>28</v>
      </c>
      <c r="AX147" s="14" t="s">
        <v>71</v>
      </c>
      <c r="AY147" s="164" t="s">
        <v>147</v>
      </c>
    </row>
    <row r="148" spans="2:51" s="14" customFormat="1" ht="33.75">
      <c r="B148" s="163"/>
      <c r="D148" s="148" t="s">
        <v>155</v>
      </c>
      <c r="E148" s="164" t="s">
        <v>1</v>
      </c>
      <c r="F148" s="165" t="s">
        <v>1776</v>
      </c>
      <c r="H148" s="193" t="s">
        <v>1</v>
      </c>
      <c r="L148" s="163"/>
      <c r="M148" s="166"/>
      <c r="N148" s="167"/>
      <c r="O148" s="167"/>
      <c r="P148" s="167"/>
      <c r="Q148" s="167"/>
      <c r="R148" s="167"/>
      <c r="S148" s="167"/>
      <c r="T148" s="168"/>
      <c r="AT148" s="164" t="s">
        <v>155</v>
      </c>
      <c r="AU148" s="164" t="s">
        <v>80</v>
      </c>
      <c r="AV148" s="14" t="s">
        <v>78</v>
      </c>
      <c r="AW148" s="14" t="s">
        <v>28</v>
      </c>
      <c r="AX148" s="14" t="s">
        <v>71</v>
      </c>
      <c r="AY148" s="164" t="s">
        <v>147</v>
      </c>
    </row>
    <row r="149" spans="2:51" s="14" customFormat="1" ht="22.5">
      <c r="B149" s="163"/>
      <c r="D149" s="148" t="s">
        <v>155</v>
      </c>
      <c r="E149" s="164" t="s">
        <v>1</v>
      </c>
      <c r="F149" s="165" t="s">
        <v>1777</v>
      </c>
      <c r="H149" s="193" t="s">
        <v>1</v>
      </c>
      <c r="L149" s="163"/>
      <c r="M149" s="166"/>
      <c r="N149" s="167"/>
      <c r="O149" s="167"/>
      <c r="P149" s="167"/>
      <c r="Q149" s="167"/>
      <c r="R149" s="167"/>
      <c r="S149" s="167"/>
      <c r="T149" s="168"/>
      <c r="AT149" s="164" t="s">
        <v>155</v>
      </c>
      <c r="AU149" s="164" t="s">
        <v>80</v>
      </c>
      <c r="AV149" s="14" t="s">
        <v>78</v>
      </c>
      <c r="AW149" s="14" t="s">
        <v>28</v>
      </c>
      <c r="AX149" s="14" t="s">
        <v>71</v>
      </c>
      <c r="AY149" s="164" t="s">
        <v>147</v>
      </c>
    </row>
    <row r="150" spans="2:51" s="14" customFormat="1" ht="22.5">
      <c r="B150" s="163"/>
      <c r="D150" s="148" t="s">
        <v>155</v>
      </c>
      <c r="E150" s="164" t="s">
        <v>1</v>
      </c>
      <c r="F150" s="165" t="s">
        <v>1778</v>
      </c>
      <c r="H150" s="193" t="s">
        <v>1</v>
      </c>
      <c r="L150" s="163"/>
      <c r="M150" s="166"/>
      <c r="N150" s="167"/>
      <c r="O150" s="167"/>
      <c r="P150" s="167"/>
      <c r="Q150" s="167"/>
      <c r="R150" s="167"/>
      <c r="S150" s="167"/>
      <c r="T150" s="168"/>
      <c r="AT150" s="164" t="s">
        <v>155</v>
      </c>
      <c r="AU150" s="164" t="s">
        <v>80</v>
      </c>
      <c r="AV150" s="14" t="s">
        <v>78</v>
      </c>
      <c r="AW150" s="14" t="s">
        <v>28</v>
      </c>
      <c r="AX150" s="14" t="s">
        <v>71</v>
      </c>
      <c r="AY150" s="164" t="s">
        <v>147</v>
      </c>
    </row>
    <row r="151" spans="2:51" s="14" customFormat="1" ht="22.5">
      <c r="B151" s="163"/>
      <c r="D151" s="148" t="s">
        <v>155</v>
      </c>
      <c r="E151" s="164" t="s">
        <v>1</v>
      </c>
      <c r="F151" s="165" t="s">
        <v>1779</v>
      </c>
      <c r="H151" s="193" t="s">
        <v>1</v>
      </c>
      <c r="L151" s="163"/>
      <c r="M151" s="166"/>
      <c r="N151" s="167"/>
      <c r="O151" s="167"/>
      <c r="P151" s="167"/>
      <c r="Q151" s="167"/>
      <c r="R151" s="167"/>
      <c r="S151" s="167"/>
      <c r="T151" s="168"/>
      <c r="AT151" s="164" t="s">
        <v>155</v>
      </c>
      <c r="AU151" s="164" t="s">
        <v>80</v>
      </c>
      <c r="AV151" s="14" t="s">
        <v>78</v>
      </c>
      <c r="AW151" s="14" t="s">
        <v>28</v>
      </c>
      <c r="AX151" s="14" t="s">
        <v>71</v>
      </c>
      <c r="AY151" s="164" t="s">
        <v>147</v>
      </c>
    </row>
    <row r="152" spans="2:51" s="13" customFormat="1" ht="12">
      <c r="B152" s="147"/>
      <c r="D152" s="148" t="s">
        <v>155</v>
      </c>
      <c r="E152" s="149" t="s">
        <v>1</v>
      </c>
      <c r="F152" s="150" t="s">
        <v>78</v>
      </c>
      <c r="H152" s="190">
        <v>1</v>
      </c>
      <c r="L152" s="147"/>
      <c r="M152" s="151"/>
      <c r="N152" s="152"/>
      <c r="O152" s="152"/>
      <c r="P152" s="152"/>
      <c r="Q152" s="152"/>
      <c r="R152" s="152"/>
      <c r="S152" s="152"/>
      <c r="T152" s="153"/>
      <c r="AT152" s="149" t="s">
        <v>155</v>
      </c>
      <c r="AU152" s="149" t="s">
        <v>80</v>
      </c>
      <c r="AV152" s="13" t="s">
        <v>80</v>
      </c>
      <c r="AW152" s="13" t="s">
        <v>28</v>
      </c>
      <c r="AX152" s="13" t="s">
        <v>78</v>
      </c>
      <c r="AY152" s="149" t="s">
        <v>147</v>
      </c>
    </row>
    <row r="153" spans="1:65" s="2" customFormat="1" ht="37.9" customHeight="1">
      <c r="A153" s="26"/>
      <c r="B153" s="134"/>
      <c r="C153" s="135" t="s">
        <v>181</v>
      </c>
      <c r="D153" s="135" t="s">
        <v>149</v>
      </c>
      <c r="E153" s="136" t="s">
        <v>1780</v>
      </c>
      <c r="F153" s="137" t="s">
        <v>1781</v>
      </c>
      <c r="G153" s="138" t="s">
        <v>314</v>
      </c>
      <c r="H153" s="189">
        <v>1</v>
      </c>
      <c r="I153" s="139">
        <v>0</v>
      </c>
      <c r="J153" s="139">
        <f aca="true" t="shared" si="0" ref="J153:J159">ROUND(I153*H153,2)</f>
        <v>0</v>
      </c>
      <c r="K153" s="140"/>
      <c r="L153" s="27"/>
      <c r="M153" s="141" t="s">
        <v>1</v>
      </c>
      <c r="N153" s="142" t="s">
        <v>36</v>
      </c>
      <c r="O153" s="143">
        <v>0</v>
      </c>
      <c r="P153" s="143">
        <f aca="true" t="shared" si="1" ref="P153:P159">O153*H153</f>
        <v>0</v>
      </c>
      <c r="Q153" s="143">
        <v>0</v>
      </c>
      <c r="R153" s="143">
        <f aca="true" t="shared" si="2" ref="R153:R159">Q153*H153</f>
        <v>0</v>
      </c>
      <c r="S153" s="143">
        <v>0</v>
      </c>
      <c r="T153" s="144">
        <f aca="true" t="shared" si="3" ref="T153:T159"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5" t="s">
        <v>153</v>
      </c>
      <c r="AT153" s="145" t="s">
        <v>149</v>
      </c>
      <c r="AU153" s="145" t="s">
        <v>80</v>
      </c>
      <c r="AY153" s="17" t="s">
        <v>147</v>
      </c>
      <c r="BE153" s="146">
        <f aca="true" t="shared" si="4" ref="BE153:BE159">IF(N153="základní",J153,0)</f>
        <v>0</v>
      </c>
      <c r="BF153" s="146">
        <f aca="true" t="shared" si="5" ref="BF153:BF159">IF(N153="snížená",J153,0)</f>
        <v>0</v>
      </c>
      <c r="BG153" s="146">
        <f aca="true" t="shared" si="6" ref="BG153:BG159">IF(N153="zákl. přenesená",J153,0)</f>
        <v>0</v>
      </c>
      <c r="BH153" s="146">
        <f aca="true" t="shared" si="7" ref="BH153:BH159">IF(N153="sníž. přenesená",J153,0)</f>
        <v>0</v>
      </c>
      <c r="BI153" s="146">
        <f aca="true" t="shared" si="8" ref="BI153:BI159">IF(N153="nulová",J153,0)</f>
        <v>0</v>
      </c>
      <c r="BJ153" s="17" t="s">
        <v>78</v>
      </c>
      <c r="BK153" s="146">
        <f aca="true" t="shared" si="9" ref="BK153:BK159">ROUND(I153*H153,2)</f>
        <v>0</v>
      </c>
      <c r="BL153" s="17" t="s">
        <v>153</v>
      </c>
      <c r="BM153" s="145" t="s">
        <v>1782</v>
      </c>
    </row>
    <row r="154" spans="1:65" s="2" customFormat="1" ht="37.9" customHeight="1">
      <c r="A154" s="26"/>
      <c r="B154" s="134"/>
      <c r="C154" s="135" t="s">
        <v>186</v>
      </c>
      <c r="D154" s="135" t="s">
        <v>149</v>
      </c>
      <c r="E154" s="136" t="s">
        <v>1783</v>
      </c>
      <c r="F154" s="137" t="s">
        <v>1784</v>
      </c>
      <c r="G154" s="138" t="s">
        <v>314</v>
      </c>
      <c r="H154" s="189">
        <v>1</v>
      </c>
      <c r="I154" s="139">
        <v>0</v>
      </c>
      <c r="J154" s="139">
        <f t="shared" si="0"/>
        <v>0</v>
      </c>
      <c r="K154" s="140"/>
      <c r="L154" s="27"/>
      <c r="M154" s="141" t="s">
        <v>1</v>
      </c>
      <c r="N154" s="142" t="s">
        <v>36</v>
      </c>
      <c r="O154" s="143">
        <v>0</v>
      </c>
      <c r="P154" s="143">
        <f t="shared" si="1"/>
        <v>0</v>
      </c>
      <c r="Q154" s="143">
        <v>0</v>
      </c>
      <c r="R154" s="143">
        <f t="shared" si="2"/>
        <v>0</v>
      </c>
      <c r="S154" s="143">
        <v>0</v>
      </c>
      <c r="T154" s="144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5" t="s">
        <v>153</v>
      </c>
      <c r="AT154" s="145" t="s">
        <v>149</v>
      </c>
      <c r="AU154" s="145" t="s">
        <v>80</v>
      </c>
      <c r="AY154" s="17" t="s">
        <v>147</v>
      </c>
      <c r="BE154" s="146">
        <f t="shared" si="4"/>
        <v>0</v>
      </c>
      <c r="BF154" s="146">
        <f t="shared" si="5"/>
        <v>0</v>
      </c>
      <c r="BG154" s="146">
        <f t="shared" si="6"/>
        <v>0</v>
      </c>
      <c r="BH154" s="146">
        <f t="shared" si="7"/>
        <v>0</v>
      </c>
      <c r="BI154" s="146">
        <f t="shared" si="8"/>
        <v>0</v>
      </c>
      <c r="BJ154" s="17" t="s">
        <v>78</v>
      </c>
      <c r="BK154" s="146">
        <f t="shared" si="9"/>
        <v>0</v>
      </c>
      <c r="BL154" s="17" t="s">
        <v>153</v>
      </c>
      <c r="BM154" s="145" t="s">
        <v>1785</v>
      </c>
    </row>
    <row r="155" spans="1:65" s="2" customFormat="1" ht="49.15" customHeight="1">
      <c r="A155" s="26"/>
      <c r="B155" s="134"/>
      <c r="C155" s="135" t="s">
        <v>190</v>
      </c>
      <c r="D155" s="135" t="s">
        <v>149</v>
      </c>
      <c r="E155" s="136" t="s">
        <v>1786</v>
      </c>
      <c r="F155" s="137" t="s">
        <v>1787</v>
      </c>
      <c r="G155" s="138" t="s">
        <v>314</v>
      </c>
      <c r="H155" s="189">
        <v>1</v>
      </c>
      <c r="I155" s="139">
        <v>0</v>
      </c>
      <c r="J155" s="139">
        <f t="shared" si="0"/>
        <v>0</v>
      </c>
      <c r="K155" s="140"/>
      <c r="L155" s="27"/>
      <c r="M155" s="141" t="s">
        <v>1</v>
      </c>
      <c r="N155" s="142" t="s">
        <v>36</v>
      </c>
      <c r="O155" s="143">
        <v>0</v>
      </c>
      <c r="P155" s="143">
        <f t="shared" si="1"/>
        <v>0</v>
      </c>
      <c r="Q155" s="143">
        <v>0</v>
      </c>
      <c r="R155" s="143">
        <f t="shared" si="2"/>
        <v>0</v>
      </c>
      <c r="S155" s="143">
        <v>0</v>
      </c>
      <c r="T155" s="144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5" t="s">
        <v>153</v>
      </c>
      <c r="AT155" s="145" t="s">
        <v>149</v>
      </c>
      <c r="AU155" s="145" t="s">
        <v>80</v>
      </c>
      <c r="AY155" s="17" t="s">
        <v>147</v>
      </c>
      <c r="BE155" s="146">
        <f t="shared" si="4"/>
        <v>0</v>
      </c>
      <c r="BF155" s="146">
        <f t="shared" si="5"/>
        <v>0</v>
      </c>
      <c r="BG155" s="146">
        <f t="shared" si="6"/>
        <v>0</v>
      </c>
      <c r="BH155" s="146">
        <f t="shared" si="7"/>
        <v>0</v>
      </c>
      <c r="BI155" s="146">
        <f t="shared" si="8"/>
        <v>0</v>
      </c>
      <c r="BJ155" s="17" t="s">
        <v>78</v>
      </c>
      <c r="BK155" s="146">
        <f t="shared" si="9"/>
        <v>0</v>
      </c>
      <c r="BL155" s="17" t="s">
        <v>153</v>
      </c>
      <c r="BM155" s="145" t="s">
        <v>1788</v>
      </c>
    </row>
    <row r="156" spans="1:65" s="2" customFormat="1" ht="24.2" customHeight="1">
      <c r="A156" s="26"/>
      <c r="B156" s="134"/>
      <c r="C156" s="135" t="s">
        <v>197</v>
      </c>
      <c r="D156" s="135" t="s">
        <v>149</v>
      </c>
      <c r="E156" s="136" t="s">
        <v>1789</v>
      </c>
      <c r="F156" s="137" t="s">
        <v>1790</v>
      </c>
      <c r="G156" s="138" t="s">
        <v>314</v>
      </c>
      <c r="H156" s="189">
        <v>1</v>
      </c>
      <c r="I156" s="139">
        <v>0</v>
      </c>
      <c r="J156" s="139">
        <f t="shared" si="0"/>
        <v>0</v>
      </c>
      <c r="K156" s="140"/>
      <c r="L156" s="27"/>
      <c r="M156" s="141" t="s">
        <v>1</v>
      </c>
      <c r="N156" s="142" t="s">
        <v>36</v>
      </c>
      <c r="O156" s="143">
        <v>0</v>
      </c>
      <c r="P156" s="143">
        <f t="shared" si="1"/>
        <v>0</v>
      </c>
      <c r="Q156" s="143">
        <v>0</v>
      </c>
      <c r="R156" s="143">
        <f t="shared" si="2"/>
        <v>0</v>
      </c>
      <c r="S156" s="143">
        <v>0</v>
      </c>
      <c r="T156" s="144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5" t="s">
        <v>153</v>
      </c>
      <c r="AT156" s="145" t="s">
        <v>149</v>
      </c>
      <c r="AU156" s="145" t="s">
        <v>80</v>
      </c>
      <c r="AY156" s="17" t="s">
        <v>147</v>
      </c>
      <c r="BE156" s="146">
        <f t="shared" si="4"/>
        <v>0</v>
      </c>
      <c r="BF156" s="146">
        <f t="shared" si="5"/>
        <v>0</v>
      </c>
      <c r="BG156" s="146">
        <f t="shared" si="6"/>
        <v>0</v>
      </c>
      <c r="BH156" s="146">
        <f t="shared" si="7"/>
        <v>0</v>
      </c>
      <c r="BI156" s="146">
        <f t="shared" si="8"/>
        <v>0</v>
      </c>
      <c r="BJ156" s="17" t="s">
        <v>78</v>
      </c>
      <c r="BK156" s="146">
        <f t="shared" si="9"/>
        <v>0</v>
      </c>
      <c r="BL156" s="17" t="s">
        <v>153</v>
      </c>
      <c r="BM156" s="145" t="s">
        <v>1791</v>
      </c>
    </row>
    <row r="157" spans="1:65" s="2" customFormat="1" ht="62.65" customHeight="1">
      <c r="A157" s="26"/>
      <c r="B157" s="134"/>
      <c r="C157" s="135" t="s">
        <v>202</v>
      </c>
      <c r="D157" s="135" t="s">
        <v>149</v>
      </c>
      <c r="E157" s="136" t="s">
        <v>1792</v>
      </c>
      <c r="F157" s="137" t="s">
        <v>1793</v>
      </c>
      <c r="G157" s="138" t="s">
        <v>314</v>
      </c>
      <c r="H157" s="189">
        <v>1</v>
      </c>
      <c r="I157" s="139">
        <v>0</v>
      </c>
      <c r="J157" s="139">
        <f t="shared" si="0"/>
        <v>0</v>
      </c>
      <c r="K157" s="140"/>
      <c r="L157" s="27"/>
      <c r="M157" s="141" t="s">
        <v>1</v>
      </c>
      <c r="N157" s="142" t="s">
        <v>36</v>
      </c>
      <c r="O157" s="143">
        <v>0</v>
      </c>
      <c r="P157" s="143">
        <f t="shared" si="1"/>
        <v>0</v>
      </c>
      <c r="Q157" s="143">
        <v>0</v>
      </c>
      <c r="R157" s="143">
        <f t="shared" si="2"/>
        <v>0</v>
      </c>
      <c r="S157" s="143">
        <v>0</v>
      </c>
      <c r="T157" s="144">
        <f t="shared" si="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5" t="s">
        <v>153</v>
      </c>
      <c r="AT157" s="145" t="s">
        <v>149</v>
      </c>
      <c r="AU157" s="145" t="s">
        <v>80</v>
      </c>
      <c r="AY157" s="17" t="s">
        <v>147</v>
      </c>
      <c r="BE157" s="146">
        <f t="shared" si="4"/>
        <v>0</v>
      </c>
      <c r="BF157" s="146">
        <f t="shared" si="5"/>
        <v>0</v>
      </c>
      <c r="BG157" s="146">
        <f t="shared" si="6"/>
        <v>0</v>
      </c>
      <c r="BH157" s="146">
        <f t="shared" si="7"/>
        <v>0</v>
      </c>
      <c r="BI157" s="146">
        <f t="shared" si="8"/>
        <v>0</v>
      </c>
      <c r="BJ157" s="17" t="s">
        <v>78</v>
      </c>
      <c r="BK157" s="146">
        <f t="shared" si="9"/>
        <v>0</v>
      </c>
      <c r="BL157" s="17" t="s">
        <v>153</v>
      </c>
      <c r="BM157" s="145" t="s">
        <v>1794</v>
      </c>
    </row>
    <row r="158" spans="1:65" s="2" customFormat="1" ht="49.15" customHeight="1">
      <c r="A158" s="26"/>
      <c r="B158" s="134"/>
      <c r="C158" s="135" t="s">
        <v>206</v>
      </c>
      <c r="D158" s="135" t="s">
        <v>149</v>
      </c>
      <c r="E158" s="136" t="s">
        <v>1795</v>
      </c>
      <c r="F158" s="137" t="s">
        <v>1796</v>
      </c>
      <c r="G158" s="138" t="s">
        <v>314</v>
      </c>
      <c r="H158" s="189">
        <v>1</v>
      </c>
      <c r="I158" s="139">
        <v>0</v>
      </c>
      <c r="J158" s="139">
        <f t="shared" si="0"/>
        <v>0</v>
      </c>
      <c r="K158" s="140"/>
      <c r="L158" s="27"/>
      <c r="M158" s="141" t="s">
        <v>1</v>
      </c>
      <c r="N158" s="142" t="s">
        <v>36</v>
      </c>
      <c r="O158" s="143">
        <v>0</v>
      </c>
      <c r="P158" s="143">
        <f t="shared" si="1"/>
        <v>0</v>
      </c>
      <c r="Q158" s="143">
        <v>0</v>
      </c>
      <c r="R158" s="143">
        <f t="shared" si="2"/>
        <v>0</v>
      </c>
      <c r="S158" s="143">
        <v>0</v>
      </c>
      <c r="T158" s="144">
        <f t="shared" si="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5" t="s">
        <v>153</v>
      </c>
      <c r="AT158" s="145" t="s">
        <v>149</v>
      </c>
      <c r="AU158" s="145" t="s">
        <v>80</v>
      </c>
      <c r="AY158" s="17" t="s">
        <v>147</v>
      </c>
      <c r="BE158" s="146">
        <f t="shared" si="4"/>
        <v>0</v>
      </c>
      <c r="BF158" s="146">
        <f t="shared" si="5"/>
        <v>0</v>
      </c>
      <c r="BG158" s="146">
        <f t="shared" si="6"/>
        <v>0</v>
      </c>
      <c r="BH158" s="146">
        <f t="shared" si="7"/>
        <v>0</v>
      </c>
      <c r="BI158" s="146">
        <f t="shared" si="8"/>
        <v>0</v>
      </c>
      <c r="BJ158" s="17" t="s">
        <v>78</v>
      </c>
      <c r="BK158" s="146">
        <f t="shared" si="9"/>
        <v>0</v>
      </c>
      <c r="BL158" s="17" t="s">
        <v>153</v>
      </c>
      <c r="BM158" s="145" t="s">
        <v>1797</v>
      </c>
    </row>
    <row r="159" spans="1:65" s="2" customFormat="1" ht="14.45" customHeight="1">
      <c r="A159" s="26"/>
      <c r="B159" s="134"/>
      <c r="C159" s="135" t="s">
        <v>211</v>
      </c>
      <c r="D159" s="135" t="s">
        <v>149</v>
      </c>
      <c r="E159" s="136" t="s">
        <v>1798</v>
      </c>
      <c r="F159" s="137" t="s">
        <v>1799</v>
      </c>
      <c r="G159" s="138" t="s">
        <v>314</v>
      </c>
      <c r="H159" s="189">
        <v>1</v>
      </c>
      <c r="I159" s="139">
        <v>0</v>
      </c>
      <c r="J159" s="139">
        <f t="shared" si="0"/>
        <v>0</v>
      </c>
      <c r="K159" s="140"/>
      <c r="L159" s="27"/>
      <c r="M159" s="141" t="s">
        <v>1</v>
      </c>
      <c r="N159" s="142" t="s">
        <v>36</v>
      </c>
      <c r="O159" s="143">
        <v>0</v>
      </c>
      <c r="P159" s="143">
        <f t="shared" si="1"/>
        <v>0</v>
      </c>
      <c r="Q159" s="143">
        <v>0</v>
      </c>
      <c r="R159" s="143">
        <f t="shared" si="2"/>
        <v>0</v>
      </c>
      <c r="S159" s="143">
        <v>0</v>
      </c>
      <c r="T159" s="144">
        <f t="shared" si="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5" t="s">
        <v>153</v>
      </c>
      <c r="AT159" s="145" t="s">
        <v>149</v>
      </c>
      <c r="AU159" s="145" t="s">
        <v>80</v>
      </c>
      <c r="AY159" s="17" t="s">
        <v>147</v>
      </c>
      <c r="BE159" s="146">
        <f t="shared" si="4"/>
        <v>0</v>
      </c>
      <c r="BF159" s="146">
        <f t="shared" si="5"/>
        <v>0</v>
      </c>
      <c r="BG159" s="146">
        <f t="shared" si="6"/>
        <v>0</v>
      </c>
      <c r="BH159" s="146">
        <f t="shared" si="7"/>
        <v>0</v>
      </c>
      <c r="BI159" s="146">
        <f t="shared" si="8"/>
        <v>0</v>
      </c>
      <c r="BJ159" s="17" t="s">
        <v>78</v>
      </c>
      <c r="BK159" s="146">
        <f t="shared" si="9"/>
        <v>0</v>
      </c>
      <c r="BL159" s="17" t="s">
        <v>153</v>
      </c>
      <c r="BM159" s="145" t="s">
        <v>1800</v>
      </c>
    </row>
    <row r="160" spans="2:51" s="14" customFormat="1" ht="33.75">
      <c r="B160" s="163"/>
      <c r="D160" s="148" t="s">
        <v>155</v>
      </c>
      <c r="E160" s="164" t="s">
        <v>1</v>
      </c>
      <c r="F160" s="165" t="s">
        <v>1801</v>
      </c>
      <c r="H160" s="193" t="s">
        <v>1</v>
      </c>
      <c r="L160" s="163"/>
      <c r="M160" s="166"/>
      <c r="N160" s="167"/>
      <c r="O160" s="167"/>
      <c r="P160" s="167"/>
      <c r="Q160" s="167"/>
      <c r="R160" s="167"/>
      <c r="S160" s="167"/>
      <c r="T160" s="168"/>
      <c r="AT160" s="164" t="s">
        <v>155</v>
      </c>
      <c r="AU160" s="164" t="s">
        <v>80</v>
      </c>
      <c r="AV160" s="14" t="s">
        <v>78</v>
      </c>
      <c r="AW160" s="14" t="s">
        <v>28</v>
      </c>
      <c r="AX160" s="14" t="s">
        <v>71</v>
      </c>
      <c r="AY160" s="164" t="s">
        <v>147</v>
      </c>
    </row>
    <row r="161" spans="2:51" s="14" customFormat="1" ht="33.75">
      <c r="B161" s="163"/>
      <c r="D161" s="148" t="s">
        <v>155</v>
      </c>
      <c r="E161" s="164" t="s">
        <v>1</v>
      </c>
      <c r="F161" s="165" t="s">
        <v>1802</v>
      </c>
      <c r="H161" s="193" t="s">
        <v>1</v>
      </c>
      <c r="L161" s="163"/>
      <c r="M161" s="166"/>
      <c r="N161" s="167"/>
      <c r="O161" s="167"/>
      <c r="P161" s="167"/>
      <c r="Q161" s="167"/>
      <c r="R161" s="167"/>
      <c r="S161" s="167"/>
      <c r="T161" s="168"/>
      <c r="AT161" s="164" t="s">
        <v>155</v>
      </c>
      <c r="AU161" s="164" t="s">
        <v>80</v>
      </c>
      <c r="AV161" s="14" t="s">
        <v>78</v>
      </c>
      <c r="AW161" s="14" t="s">
        <v>28</v>
      </c>
      <c r="AX161" s="14" t="s">
        <v>71</v>
      </c>
      <c r="AY161" s="164" t="s">
        <v>147</v>
      </c>
    </row>
    <row r="162" spans="2:51" s="14" customFormat="1" ht="22.5">
      <c r="B162" s="163"/>
      <c r="D162" s="148" t="s">
        <v>155</v>
      </c>
      <c r="E162" s="164" t="s">
        <v>1</v>
      </c>
      <c r="F162" s="165" t="s">
        <v>1803</v>
      </c>
      <c r="H162" s="193" t="s">
        <v>1</v>
      </c>
      <c r="L162" s="163"/>
      <c r="M162" s="166"/>
      <c r="N162" s="167"/>
      <c r="O162" s="167"/>
      <c r="P162" s="167"/>
      <c r="Q162" s="167"/>
      <c r="R162" s="167"/>
      <c r="S162" s="167"/>
      <c r="T162" s="168"/>
      <c r="AT162" s="164" t="s">
        <v>155</v>
      </c>
      <c r="AU162" s="164" t="s">
        <v>80</v>
      </c>
      <c r="AV162" s="14" t="s">
        <v>78</v>
      </c>
      <c r="AW162" s="14" t="s">
        <v>28</v>
      </c>
      <c r="AX162" s="14" t="s">
        <v>71</v>
      </c>
      <c r="AY162" s="164" t="s">
        <v>147</v>
      </c>
    </row>
    <row r="163" spans="2:51" s="13" customFormat="1" ht="12">
      <c r="B163" s="147"/>
      <c r="D163" s="148" t="s">
        <v>155</v>
      </c>
      <c r="E163" s="149" t="s">
        <v>1</v>
      </c>
      <c r="F163" s="150" t="s">
        <v>1756</v>
      </c>
      <c r="H163" s="190">
        <v>1</v>
      </c>
      <c r="L163" s="147"/>
      <c r="M163" s="151"/>
      <c r="N163" s="152"/>
      <c r="O163" s="152"/>
      <c r="P163" s="152"/>
      <c r="Q163" s="152"/>
      <c r="R163" s="152"/>
      <c r="S163" s="152"/>
      <c r="T163" s="153"/>
      <c r="AT163" s="149" t="s">
        <v>155</v>
      </c>
      <c r="AU163" s="149" t="s">
        <v>80</v>
      </c>
      <c r="AV163" s="13" t="s">
        <v>80</v>
      </c>
      <c r="AW163" s="13" t="s">
        <v>28</v>
      </c>
      <c r="AX163" s="13" t="s">
        <v>71</v>
      </c>
      <c r="AY163" s="149" t="s">
        <v>147</v>
      </c>
    </row>
    <row r="164" spans="2:51" s="15" customFormat="1" ht="12">
      <c r="B164" s="169"/>
      <c r="D164" s="148" t="s">
        <v>155</v>
      </c>
      <c r="E164" s="170" t="s">
        <v>1</v>
      </c>
      <c r="F164" s="171" t="s">
        <v>317</v>
      </c>
      <c r="H164" s="194">
        <v>1</v>
      </c>
      <c r="L164" s="169"/>
      <c r="M164" s="172"/>
      <c r="N164" s="173"/>
      <c r="O164" s="173"/>
      <c r="P164" s="173"/>
      <c r="Q164" s="173"/>
      <c r="R164" s="173"/>
      <c r="S164" s="173"/>
      <c r="T164" s="174"/>
      <c r="AT164" s="170" t="s">
        <v>155</v>
      </c>
      <c r="AU164" s="170" t="s">
        <v>80</v>
      </c>
      <c r="AV164" s="15" t="s">
        <v>153</v>
      </c>
      <c r="AW164" s="15" t="s">
        <v>28</v>
      </c>
      <c r="AX164" s="15" t="s">
        <v>78</v>
      </c>
      <c r="AY164" s="170" t="s">
        <v>147</v>
      </c>
    </row>
    <row r="165" spans="1:65" s="2" customFormat="1" ht="76.35" customHeight="1">
      <c r="A165" s="26"/>
      <c r="B165" s="134"/>
      <c r="C165" s="135" t="s">
        <v>216</v>
      </c>
      <c r="D165" s="135" t="s">
        <v>149</v>
      </c>
      <c r="E165" s="136" t="s">
        <v>1804</v>
      </c>
      <c r="F165" s="137" t="s">
        <v>1805</v>
      </c>
      <c r="G165" s="138" t="s">
        <v>314</v>
      </c>
      <c r="H165" s="189">
        <v>1</v>
      </c>
      <c r="I165" s="139">
        <v>0</v>
      </c>
      <c r="J165" s="139">
        <f>ROUND(I165*H165,2)</f>
        <v>0</v>
      </c>
      <c r="K165" s="140"/>
      <c r="L165" s="27"/>
      <c r="M165" s="141" t="s">
        <v>1</v>
      </c>
      <c r="N165" s="142" t="s">
        <v>36</v>
      </c>
      <c r="O165" s="143">
        <v>0</v>
      </c>
      <c r="P165" s="143">
        <f>O165*H165</f>
        <v>0</v>
      </c>
      <c r="Q165" s="143">
        <v>0</v>
      </c>
      <c r="R165" s="143">
        <f>Q165*H165</f>
        <v>0</v>
      </c>
      <c r="S165" s="143">
        <v>0</v>
      </c>
      <c r="T165" s="144">
        <f>S165*H165</f>
        <v>0</v>
      </c>
      <c r="U165" s="26"/>
      <c r="V165" s="188"/>
      <c r="W165" s="26"/>
      <c r="X165" s="26"/>
      <c r="Y165" s="26"/>
      <c r="Z165" s="26"/>
      <c r="AA165" s="26"/>
      <c r="AB165" s="26"/>
      <c r="AC165" s="26"/>
      <c r="AD165" s="26"/>
      <c r="AE165" s="26"/>
      <c r="AR165" s="145" t="s">
        <v>153</v>
      </c>
      <c r="AT165" s="145" t="s">
        <v>149</v>
      </c>
      <c r="AU165" s="145" t="s">
        <v>80</v>
      </c>
      <c r="AY165" s="17" t="s">
        <v>147</v>
      </c>
      <c r="BE165" s="146">
        <f>IF(N165="základní",J165,0)</f>
        <v>0</v>
      </c>
      <c r="BF165" s="146">
        <f>IF(N165="snížená",J165,0)</f>
        <v>0</v>
      </c>
      <c r="BG165" s="146">
        <f>IF(N165="zákl. přenesená",J165,0)</f>
        <v>0</v>
      </c>
      <c r="BH165" s="146">
        <f>IF(N165="sníž. přenesená",J165,0)</f>
        <v>0</v>
      </c>
      <c r="BI165" s="146">
        <f>IF(N165="nulová",J165,0)</f>
        <v>0</v>
      </c>
      <c r="BJ165" s="17" t="s">
        <v>78</v>
      </c>
      <c r="BK165" s="146">
        <f>ROUND(I165*H165,2)</f>
        <v>0</v>
      </c>
      <c r="BL165" s="17" t="s">
        <v>153</v>
      </c>
      <c r="BM165" s="145" t="s">
        <v>1806</v>
      </c>
    </row>
    <row r="166" spans="1:65" s="2" customFormat="1" ht="14.45" customHeight="1">
      <c r="A166" s="26"/>
      <c r="B166" s="134"/>
      <c r="C166" s="135" t="s">
        <v>8</v>
      </c>
      <c r="D166" s="135" t="s">
        <v>149</v>
      </c>
      <c r="E166" s="136" t="s">
        <v>1807</v>
      </c>
      <c r="F166" s="137" t="s">
        <v>1808</v>
      </c>
      <c r="G166" s="138" t="s">
        <v>314</v>
      </c>
      <c r="H166" s="189">
        <v>1</v>
      </c>
      <c r="I166" s="139">
        <v>0</v>
      </c>
      <c r="J166" s="139">
        <f>ROUND(I166*H166,2)</f>
        <v>0</v>
      </c>
      <c r="K166" s="140"/>
      <c r="L166" s="27"/>
      <c r="M166" s="141" t="s">
        <v>1</v>
      </c>
      <c r="N166" s="142" t="s">
        <v>36</v>
      </c>
      <c r="O166" s="143">
        <v>0</v>
      </c>
      <c r="P166" s="143">
        <f>O166*H166</f>
        <v>0</v>
      </c>
      <c r="Q166" s="143">
        <v>0</v>
      </c>
      <c r="R166" s="143">
        <f>Q166*H166</f>
        <v>0</v>
      </c>
      <c r="S166" s="143">
        <v>0</v>
      </c>
      <c r="T166" s="144">
        <f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5" t="s">
        <v>153</v>
      </c>
      <c r="AT166" s="145" t="s">
        <v>149</v>
      </c>
      <c r="AU166" s="145" t="s">
        <v>80</v>
      </c>
      <c r="AY166" s="17" t="s">
        <v>147</v>
      </c>
      <c r="BE166" s="146">
        <f>IF(N166="základní",J166,0)</f>
        <v>0</v>
      </c>
      <c r="BF166" s="146">
        <f>IF(N166="snížená",J166,0)</f>
        <v>0</v>
      </c>
      <c r="BG166" s="146">
        <f>IF(N166="zákl. přenesená",J166,0)</f>
        <v>0</v>
      </c>
      <c r="BH166" s="146">
        <f>IF(N166="sníž. přenesená",J166,0)</f>
        <v>0</v>
      </c>
      <c r="BI166" s="146">
        <f>IF(N166="nulová",J166,0)</f>
        <v>0</v>
      </c>
      <c r="BJ166" s="17" t="s">
        <v>78</v>
      </c>
      <c r="BK166" s="146">
        <f>ROUND(I166*H166,2)</f>
        <v>0</v>
      </c>
      <c r="BL166" s="17" t="s">
        <v>153</v>
      </c>
      <c r="BM166" s="145" t="s">
        <v>1809</v>
      </c>
    </row>
    <row r="167" spans="2:51" s="14" customFormat="1" ht="33.75">
      <c r="B167" s="163"/>
      <c r="D167" s="148" t="s">
        <v>155</v>
      </c>
      <c r="E167" s="164" t="s">
        <v>1</v>
      </c>
      <c r="F167" s="165" t="s">
        <v>1810</v>
      </c>
      <c r="H167" s="193" t="s">
        <v>1</v>
      </c>
      <c r="L167" s="163"/>
      <c r="M167" s="166"/>
      <c r="N167" s="167"/>
      <c r="O167" s="167"/>
      <c r="P167" s="167"/>
      <c r="Q167" s="167"/>
      <c r="R167" s="167"/>
      <c r="S167" s="167"/>
      <c r="T167" s="168"/>
      <c r="AT167" s="164" t="s">
        <v>155</v>
      </c>
      <c r="AU167" s="164" t="s">
        <v>80</v>
      </c>
      <c r="AV167" s="14" t="s">
        <v>78</v>
      </c>
      <c r="AW167" s="14" t="s">
        <v>28</v>
      </c>
      <c r="AX167" s="14" t="s">
        <v>71</v>
      </c>
      <c r="AY167" s="164" t="s">
        <v>147</v>
      </c>
    </row>
    <row r="168" spans="2:51" s="14" customFormat="1" ht="33.75">
      <c r="B168" s="163"/>
      <c r="D168" s="148" t="s">
        <v>155</v>
      </c>
      <c r="E168" s="164" t="s">
        <v>1</v>
      </c>
      <c r="F168" s="165" t="s">
        <v>1811</v>
      </c>
      <c r="H168" s="193" t="s">
        <v>1</v>
      </c>
      <c r="L168" s="163"/>
      <c r="M168" s="166"/>
      <c r="N168" s="167"/>
      <c r="O168" s="167"/>
      <c r="P168" s="167"/>
      <c r="Q168" s="167"/>
      <c r="R168" s="167"/>
      <c r="S168" s="167"/>
      <c r="T168" s="168"/>
      <c r="AT168" s="164" t="s">
        <v>155</v>
      </c>
      <c r="AU168" s="164" t="s">
        <v>80</v>
      </c>
      <c r="AV168" s="14" t="s">
        <v>78</v>
      </c>
      <c r="AW168" s="14" t="s">
        <v>28</v>
      </c>
      <c r="AX168" s="14" t="s">
        <v>71</v>
      </c>
      <c r="AY168" s="164" t="s">
        <v>147</v>
      </c>
    </row>
    <row r="169" spans="2:51" s="14" customFormat="1" ht="22.5">
      <c r="B169" s="163"/>
      <c r="D169" s="148" t="s">
        <v>155</v>
      </c>
      <c r="E169" s="164" t="s">
        <v>1</v>
      </c>
      <c r="F169" s="165" t="s">
        <v>1812</v>
      </c>
      <c r="H169" s="193" t="s">
        <v>1</v>
      </c>
      <c r="L169" s="163"/>
      <c r="M169" s="166"/>
      <c r="N169" s="167"/>
      <c r="O169" s="167"/>
      <c r="P169" s="167"/>
      <c r="Q169" s="167"/>
      <c r="R169" s="167"/>
      <c r="S169" s="167"/>
      <c r="T169" s="168"/>
      <c r="AT169" s="164" t="s">
        <v>155</v>
      </c>
      <c r="AU169" s="164" t="s">
        <v>80</v>
      </c>
      <c r="AV169" s="14" t="s">
        <v>78</v>
      </c>
      <c r="AW169" s="14" t="s">
        <v>28</v>
      </c>
      <c r="AX169" s="14" t="s">
        <v>71</v>
      </c>
      <c r="AY169" s="164" t="s">
        <v>147</v>
      </c>
    </row>
    <row r="170" spans="2:51" s="14" customFormat="1" ht="22.5">
      <c r="B170" s="163"/>
      <c r="D170" s="148" t="s">
        <v>155</v>
      </c>
      <c r="E170" s="164" t="s">
        <v>1</v>
      </c>
      <c r="F170" s="165" t="s">
        <v>1803</v>
      </c>
      <c r="H170" s="193" t="s">
        <v>1</v>
      </c>
      <c r="L170" s="163"/>
      <c r="M170" s="166"/>
      <c r="N170" s="167"/>
      <c r="O170" s="167"/>
      <c r="P170" s="167"/>
      <c r="Q170" s="167"/>
      <c r="R170" s="167"/>
      <c r="S170" s="167"/>
      <c r="T170" s="168"/>
      <c r="AT170" s="164" t="s">
        <v>155</v>
      </c>
      <c r="AU170" s="164" t="s">
        <v>80</v>
      </c>
      <c r="AV170" s="14" t="s">
        <v>78</v>
      </c>
      <c r="AW170" s="14" t="s">
        <v>28</v>
      </c>
      <c r="AX170" s="14" t="s">
        <v>71</v>
      </c>
      <c r="AY170" s="164" t="s">
        <v>147</v>
      </c>
    </row>
    <row r="171" spans="2:51" s="13" customFormat="1" ht="12">
      <c r="B171" s="147"/>
      <c r="D171" s="148" t="s">
        <v>155</v>
      </c>
      <c r="E171" s="149" t="s">
        <v>1</v>
      </c>
      <c r="F171" s="150" t="s">
        <v>1756</v>
      </c>
      <c r="H171" s="190">
        <v>1</v>
      </c>
      <c r="L171" s="147"/>
      <c r="M171" s="151"/>
      <c r="N171" s="152"/>
      <c r="O171" s="152"/>
      <c r="P171" s="152"/>
      <c r="Q171" s="152"/>
      <c r="R171" s="152"/>
      <c r="S171" s="152"/>
      <c r="T171" s="153"/>
      <c r="AT171" s="149" t="s">
        <v>155</v>
      </c>
      <c r="AU171" s="149" t="s">
        <v>80</v>
      </c>
      <c r="AV171" s="13" t="s">
        <v>80</v>
      </c>
      <c r="AW171" s="13" t="s">
        <v>28</v>
      </c>
      <c r="AX171" s="13" t="s">
        <v>71</v>
      </c>
      <c r="AY171" s="149" t="s">
        <v>147</v>
      </c>
    </row>
    <row r="172" spans="2:51" s="15" customFormat="1" ht="12">
      <c r="B172" s="169"/>
      <c r="D172" s="148" t="s">
        <v>155</v>
      </c>
      <c r="E172" s="170" t="s">
        <v>1</v>
      </c>
      <c r="F172" s="171" t="s">
        <v>317</v>
      </c>
      <c r="H172" s="194">
        <v>1</v>
      </c>
      <c r="L172" s="169"/>
      <c r="M172" s="172"/>
      <c r="N172" s="173"/>
      <c r="O172" s="173"/>
      <c r="P172" s="173"/>
      <c r="Q172" s="173"/>
      <c r="R172" s="173"/>
      <c r="S172" s="173"/>
      <c r="T172" s="174"/>
      <c r="AT172" s="170" t="s">
        <v>155</v>
      </c>
      <c r="AU172" s="170" t="s">
        <v>80</v>
      </c>
      <c r="AV172" s="15" t="s">
        <v>153</v>
      </c>
      <c r="AW172" s="15" t="s">
        <v>28</v>
      </c>
      <c r="AX172" s="15" t="s">
        <v>78</v>
      </c>
      <c r="AY172" s="170" t="s">
        <v>147</v>
      </c>
    </row>
    <row r="173" spans="1:65" s="2" customFormat="1" ht="58.5" customHeight="1">
      <c r="A173" s="26"/>
      <c r="B173" s="134"/>
      <c r="C173" s="135" t="s">
        <v>224</v>
      </c>
      <c r="D173" s="135" t="s">
        <v>149</v>
      </c>
      <c r="E173" s="136" t="s">
        <v>1813</v>
      </c>
      <c r="F173" s="137" t="s">
        <v>1814</v>
      </c>
      <c r="G173" s="138" t="s">
        <v>314</v>
      </c>
      <c r="H173" s="189">
        <v>1</v>
      </c>
      <c r="I173" s="139">
        <v>0</v>
      </c>
      <c r="J173" s="139">
        <f>ROUND(I173*H173,2)</f>
        <v>0</v>
      </c>
      <c r="K173" s="140"/>
      <c r="L173" s="27"/>
      <c r="M173" s="178" t="s">
        <v>1</v>
      </c>
      <c r="N173" s="179" t="s">
        <v>36</v>
      </c>
      <c r="O173" s="180">
        <v>0</v>
      </c>
      <c r="P173" s="180">
        <f>O173*H173</f>
        <v>0</v>
      </c>
      <c r="Q173" s="180">
        <v>0</v>
      </c>
      <c r="R173" s="180">
        <f>Q173*H173</f>
        <v>0</v>
      </c>
      <c r="S173" s="180">
        <v>0</v>
      </c>
      <c r="T173" s="181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45" t="s">
        <v>153</v>
      </c>
      <c r="AT173" s="145" t="s">
        <v>149</v>
      </c>
      <c r="AU173" s="145" t="s">
        <v>80</v>
      </c>
      <c r="AY173" s="17" t="s">
        <v>147</v>
      </c>
      <c r="BE173" s="146">
        <f>IF(N173="základní",J173,0)</f>
        <v>0</v>
      </c>
      <c r="BF173" s="146">
        <f>IF(N173="snížená",J173,0)</f>
        <v>0</v>
      </c>
      <c r="BG173" s="146">
        <f>IF(N173="zákl. přenesená",J173,0)</f>
        <v>0</v>
      </c>
      <c r="BH173" s="146">
        <f>IF(N173="sníž. přenesená",J173,0)</f>
        <v>0</v>
      </c>
      <c r="BI173" s="146">
        <f>IF(N173="nulová",J173,0)</f>
        <v>0</v>
      </c>
      <c r="BJ173" s="17" t="s">
        <v>78</v>
      </c>
      <c r="BK173" s="146">
        <f>ROUND(I173*H173,2)</f>
        <v>0</v>
      </c>
      <c r="BL173" s="17" t="s">
        <v>153</v>
      </c>
      <c r="BM173" s="145" t="s">
        <v>1815</v>
      </c>
    </row>
    <row r="174" spans="1:31" s="2" customFormat="1" ht="6.95" customHeight="1">
      <c r="A174" s="26"/>
      <c r="B174" s="37"/>
      <c r="C174" s="38"/>
      <c r="D174" s="38"/>
      <c r="E174" s="38"/>
      <c r="F174" s="38"/>
      <c r="G174" s="38"/>
      <c r="H174" s="38"/>
      <c r="I174" s="38"/>
      <c r="J174" s="38"/>
      <c r="K174" s="38"/>
      <c r="L174" s="27"/>
      <c r="M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</row>
  </sheetData>
  <sheetProtection algorithmName="SHA-512" hashValue="6RK0wwx2jtiYz+2gDYjM/ZMjiDvtZ3DQ1vVIF1UJzo9oXddqvvFPl5AAPraMXHYuJxhy6FL1VWjcM1qgYVqfIg==" saltValue="AEPH20M3ceA4c8ul7LNLdA==" spinCount="100000" sheet="1" objects="1" scenarios="1"/>
  <autoFilter ref="C118:K173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coIO8jeiDRLO/Hd1fEac+32OHoMg3nuzcZ/Foxpb7zE=</DigestValue>
    </Reference>
    <Reference Type="http://www.w3.org/2000/09/xmldsig#Object" URI="#idOfficeObject">
      <DigestMethod Algorithm="http://www.w3.org/2001/04/xmlenc#sha256"/>
      <DigestValue>9JNDL2sgY9WHWFf8TRmZ+HRRHhsv7XfJizIliO4ISlc=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wlmD1Vv8LlZHWFwoCC21yekHWEQ9UFSUaa+Gea8sTY8=</DigestValue>
    </Reference>
  </SignedInfo>
  <SignatureValue>qAb6PwK2wlTqWka+RuRHzT8uRlDWGEyVuMGP82hpqGvhzHP3tw5ZhXk/yUy2BxppTnn7YDTH88lq
1TGX2Qwg2F8M+J/yC51gaBHG7baOdKLcslIPJ9yBLSfTTV/nMvyDcQA4LEi+nyIRWpUAN1owyElo
EgRaVI28+NPeLYDqY6FnJkfjRvfBs1HNW0TF0SKHk0sNv/V2NVmrcfhqEQYyEhEOnHhAqPFrcpmV
bX4taR0256yGDadKQzJhW4PTON7frcGKyh4LBPvniVmFEDUym/RcPlFc06ufXHMrvmrszYe7jb/n
0YZNk7F+Iw5fZPoCd5JXtptwzyvNVJsIZFJNYQ==</SignatureValue>
  <KeyInfo>
    <X509Data>
      <X509Certificate>MIIIQDCCBiigAwIBAgIEAVGmPDANBgkqhkiG9w0BAQsFADBpMQswCQYDVQQGEwJDWjEXMBUGA1UEYRMOTlRSQ1otNDcxMTQ5ODMxHTAbBgNVBAoMFMSMZXNrw6EgcG/FoXRhLCBzLnAuMSIwIAYDVQQDExlQb3N0U2lnbnVtIFF1YWxpZmllZCBDQSA0MB4XDTIwMDUxMTA4NDMyN1oXDTIzMDUzMTA4NDMyN1owgZ0xCzAJBgNVBAYTAkNaMRcwFQYDVQRhEw5OVFJDWi02NTEzODA5MTEUMBIGA1UEChMLRElTVEVQIGEucy4xDTALBgNVBAsTBDAxNTUxGTAXBgNVBAMMEE1pbG9zbGF2IE1pbnTEm2wxEDAOBgNVBAQMB01pbnTEm2wxETAPBgNVBCoTCE1pbG9zbGF2MRAwDgYDVQQFEwdQMzk0MTc1MIIBIjANBgkqhkiG9w0BAQEFAAOCAQ8AMIIBCgKCAQEAuyNfBCQvq+zdMUJYgCaEaNr66bKV4n1zvE9sW9/iqNJ4C3+HINUn7V0rzav+dd9LEpwUtkZ+rzQ95Rsx85g8sbXFiVZib3HJdWeuJ2uRUKDNQO4QSDP7a0kia9bGYbqQEU0fsptBVSACVlWCgCFWm4l8/JwW4R6LSh4Ho6oVX4GGx3OJMd1M1xeY3bUDDj4FQB2gV0cTnV9PQpY+FHPeR9ln8N0+bEkp4+YpAS55xRvRuhAkiZWrF+qmQle2e2OwL8/T6V0ohxmDSfz+W0gGj1BPvdS02HAro61qqUyaiw4WvsekRT75G4r6r7fNHd6Ya9L4jkHdlc+/c4ElMZAEzQIDAQABo4IDuTCCA7UwNgYDVR0RBC8wLYEQbWludGVsQGRpc3RlcC5jeqAZBgkrBgEEAdwZAgGgDBMKMTE4NDE3MTMxODAJBgNVHRMEAjAAMIIBLAYDVR0gBIIBIzCCAR8wggEQBglngQYBBAERgUgwggEBMIHYBggrBgEFBQcCAjCByxqByFRlbnRvIGt2YWxpZmlrb3ZhbnkgY2VydGlmaWthdCBwcm8gZWxla3Ryb25pY2t5IHBvZHBpcyBieWwgdnlkYW4gdiBzb3VsYWR1IHMgbmFyaXplbmltIEVVIGMuIDkxMC8yMDE0LlRoaXMgaXMgYSBxdWFsaWZpZWQgY2VydGlmaWNhdGUgZm9yIGVsZWN0cm9uaWMgc2lnbmF0dXJlIGFjY29yZGluZyB0byBSZWd1bGF0aW9uIChFVSkgTm8gOTEwLzIwMTQuMCQGCCsGAQUFBwIBFhhodHRwOi8vd3d3LnBvc3RzaWdudW0uY3owCQYHBACL7EABADCBmwYIKwYBBQUHAQMEgY4wgYswCAYGBACORgEBMGoGBgQAjkYBBTBgMC4WKGh0dHBzOi8vd3d3LnBvc3RzaWdudW0uY3ovcGRzL3Bkc19lbi5wZGYTAmVuMC4WKGh0dHBzOi8vd3d3LnBvc3RzaWdudW0uY3ovcGRzL3Bkc19jcy5wZGYTAmNzMBMGBgQAjkYBBjAJBgcEAI5GAQYBMH0GCCsGAQUFBwEBBHEwbzA7BggrBgEFBQcwAoYvaHR0cDovL2NydC5wb3N0c2lnbnVtLmN6L2NydC9wc3F1YWxpZmllZGNhNC5jcnQwMAYIKwYBBQUHMAGGJGh0dHA6Ly9vY3NwLnBvc3RzaWdudW0uY3ovT0NTUC9RQ0E0LzAOBgNVHQ8BAf8EBAMCBeAwHwYDVR0lBBgwFgYIKwYBBQUHAwQGCisGAQQBgjcKAwwwHwYDVR0jBBgwFoAUDyh8PjYAOBBQrj24IZeL92BcYXgwgbEGA1UdHwSBqTCBpjA1oDOgMYYvaHR0cDovL2NybC5wb3N0c2lnbnVtLmN6L2NybC9wc3F1YWxpZmllZGNhNC5jcmwwNqA0oDKGMGh0dHA6Ly9jcmwyLnBvc3RzaWdudW0uY3ovY3JsL3BzcXVhbGlmaWVkY2E0LmNybDA1oDOgMYYvaHR0cDovL2NybC5wb3N0c2lnbnVtLmV1L2NybC9wc3F1YWxpZmllZGNhNC5jcmwwHQYDVR0OBBYEFBlEXy28IWuNe+UeOl/8OfMv7Bv9MA0GCSqGSIb3DQEBCwUAA4ICAQBaze8JlRHMVoUDtgOYO6Ji6TcePUlt/bwzfxTowhkdoENZlfQtjXbDm5i1FUSpLyS2fw2zTCYqm8d4gD9YUgOm2eBMnLkkgBub2tMHjPv87Czifefi297jStzoc2oOqC++O7OKx2hdSlxFs0FjWVWkT8T/wsyQ3OL4fzu1xq8tk8lrbQnm/kmnsUU/pcjCLKEV8pHlj23vyaQHaKzoK517gjt4WzgI35bJNVJr/1g0th+uZz1ro7bC3oL6rDFqwPBtwNDV/YcEtEziR4/sw3sf/RgrGNbO/dHukUZLUgh7gkt+DntTXkgQVp7gSXrBfctKlzqMwTKO9iscKNpZdbNWw7r0VUHvHO22SohAQEGtC3U6mFDYTgEHpywgnOJdhXTVToMbFkfbfD6MbG4IfbJ6WJeI1HJSsIaePjbaVpV3nqWP370w/e4BfwcEAmGOuToLUSb1ZvLmtn9x01EZ4FZgHUd6stKPrx/MbMbTPG3+6qP5fG9fK3XzOU3iROv0bYkbe4cj8UolFcGoUDEWJj4QShpU51D+E9MoP8HjuA0MvWMfHoqaRDUM2A/LlYTJGF3gzFuCk3+Z5C/KZpVR3BSnCx7P9LvNdSHsTQNFiouyMcdhIuBEPPpgtUCd3g2cs/04WkoJuQKvRHtTouwbWTzzLFo2BNpLHsj9z4S0jMOwJ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nG+msgEohjQDOa++JCDcTko0wDFIImj3YCxyijh8Ilo=</DigestValue>
      </Reference>
      <Reference URI="/xl/calcChain.xml?ContentType=application/vnd.openxmlformats-officedocument.spreadsheetml.calcChain+xml">
        <DigestMethod Algorithm="http://www.w3.org/2001/04/xmlenc#sha256"/>
        <DigestValue>fC/uGzKyuPO9XavceqqoLF0wlLe/TcIH7dxGav965j8=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GtbdWP2MHp9sj1eIJ8/7rOj7DxoXUzoCnD0AIxVGB1s=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GtbdWP2MHp9sj1eIJ8/7rOj7DxoXUzoCnD0AIxVGB1s=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GtbdWP2MHp9sj1eIJ8/7rOj7DxoXUzoCnD0AIxVGB1s=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GtbdWP2MHp9sj1eIJ8/7rOj7DxoXUzoCnD0AIxVGB1s=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GtbdWP2MHp9sj1eIJ8/7rOj7DxoXUzoCnD0AIxVGB1s=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GtbdWP2MHp9sj1eIJ8/7rOj7DxoXUzoCnD0AIxVGB1s=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GtbdWP2MHp9sj1eIJ8/7rOj7DxoXUzoCnD0AIxVGB1s=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GtbdWP2MHp9sj1eIJ8/7rOj7DxoXUzoCnD0AIxVGB1s=</DigestValue>
      </Reference>
      <Reference URI="/xl/drawings/drawing1.xml?ContentType=application/vnd.openxmlformats-officedocument.drawing+xml">
        <DigestMethod Algorithm="http://www.w3.org/2001/04/xmlenc#sha256"/>
        <DigestValue>LlyF+GUg671seMEvjimDD5a25qaL4J8Jyb3QDog/VPo=</DigestValue>
      </Reference>
      <Reference URI="/xl/drawings/drawing2.xml?ContentType=application/vnd.openxmlformats-officedocument.drawing+xml">
        <DigestMethod Algorithm="http://www.w3.org/2001/04/xmlenc#sha256"/>
        <DigestValue>LlyF+GUg671seMEvjimDD5a25qaL4J8Jyb3QDog/VPo=</DigestValue>
      </Reference>
      <Reference URI="/xl/drawings/drawing3.xml?ContentType=application/vnd.openxmlformats-officedocument.drawing+xml">
        <DigestMethod Algorithm="http://www.w3.org/2001/04/xmlenc#sha256"/>
        <DigestValue>LlyF+GUg671seMEvjimDD5a25qaL4J8Jyb3QDog/VPo=</DigestValue>
      </Reference>
      <Reference URI="/xl/drawings/drawing4.xml?ContentType=application/vnd.openxmlformats-officedocument.drawing+xml">
        <DigestMethod Algorithm="http://www.w3.org/2001/04/xmlenc#sha256"/>
        <DigestValue>LlyF+GUg671seMEvjimDD5a25qaL4J8Jyb3QDog/VPo=</DigestValue>
      </Reference>
      <Reference URI="/xl/drawings/drawing5.xml?ContentType=application/vnd.openxmlformats-officedocument.drawing+xml">
        <DigestMethod Algorithm="http://www.w3.org/2001/04/xmlenc#sha256"/>
        <DigestValue>LlyF+GUg671seMEvjimDD5a25qaL4J8Jyb3QDog/VPo=</DigestValue>
      </Reference>
      <Reference URI="/xl/drawings/drawing6.xml?ContentType=application/vnd.openxmlformats-officedocument.drawing+xml">
        <DigestMethod Algorithm="http://www.w3.org/2001/04/xmlenc#sha256"/>
        <DigestValue>LlyF+GUg671seMEvjimDD5a25qaL4J8Jyb3QDog/VPo=</DigestValue>
      </Reference>
      <Reference URI="/xl/drawings/drawing7.xml?ContentType=application/vnd.openxmlformats-officedocument.drawing+xml">
        <DigestMethod Algorithm="http://www.w3.org/2001/04/xmlenc#sha256"/>
        <DigestValue>LlyF+GUg671seMEvjimDD5a25qaL4J8Jyb3QDog/VPo=</DigestValue>
      </Reference>
      <Reference URI="/xl/drawings/drawing8.xml?ContentType=application/vnd.openxmlformats-officedocument.drawing+xml">
        <DigestMethod Algorithm="http://www.w3.org/2001/04/xmlenc#sha256"/>
        <DigestValue>LlyF+GUg671seMEvjimDD5a25qaL4J8Jyb3QDog/VPo=</DigestValue>
      </Reference>
      <Reference URI="/xl/media/image1.png?ContentType=image/png">
        <DigestMethod Algorithm="http://www.w3.org/2001/04/xmlenc#sha256"/>
        <DigestValue>LcEQRKVTW1ruhwTmrCnCqKJIVSJ3mlc5EwEZVg/YfiQ=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0ySheIUMsUtDYs4BpMmUSdTTiEgaSZ88y6nquTsi7Zs=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UiecY6NBZAcEHISl5XtAS0hFh4CYqkyt1HubaPpy8zk=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Vo/lbzm2V68jJTRKH94UuGTh3Zq/4Yo5g8CxLnfMHis=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Vo/lbzm2V68jJTRKH94UuGTh3Zq/4Yo5g8CxLnfMHis=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4VDJOJrzlvjKrEoVTXH9MUp+3gu6WjtAXOKsmtP0pZs=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5DG4xwZ3JlTvodbovDE4c4iyqPczRbXsEngxSbi19gE=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5DG4xwZ3JlTvodbovDE4c4iyqPczRbXsEngxSbi19gE=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4VDJOJrzlvjKrEoVTXH9MUp+3gu6WjtAXOKsmtP0pZs=</DigestValue>
      </Reference>
      <Reference URI="/xl/sharedStrings.xml?ContentType=application/vnd.openxmlformats-officedocument.spreadsheetml.sharedStrings+xml">
        <DigestMethod Algorithm="http://www.w3.org/2001/04/xmlenc#sha256"/>
        <DigestValue>TINPT36rtc8jeBvPZ/NqVjkHDL5SQjjZ8QJwcOCnryU=</DigestValue>
      </Reference>
      <Reference URI="/xl/styles.xml?ContentType=application/vnd.openxmlformats-officedocument.spreadsheetml.styles+xml">
        <DigestMethod Algorithm="http://www.w3.org/2001/04/xmlenc#sha256"/>
        <DigestValue>y7sHEXW8//aNqvTRLv4JXjOEaVGmYkAVoSLP0goilZg=</DigestValue>
      </Reference>
      <Reference URI="/xl/theme/theme1.xml?ContentType=application/vnd.openxmlformats-officedocument.theme+xml">
        <DigestMethod Algorithm="http://www.w3.org/2001/04/xmlenc#sha256"/>
        <DigestValue>gE+No6orkOc46LIdg8r3fIARpXVV+G2AOXTTBNiz3Gk=</DigestValue>
      </Reference>
      <Reference URI="/xl/workbook.xml?ContentType=application/vnd.openxmlformats-officedocument.spreadsheetml.sheet.main+xml">
        <DigestMethod Algorithm="http://www.w3.org/2001/04/xmlenc#sha256"/>
        <DigestValue>bBYctXp8AbpGdqSuoAIwBjr88nOUfXaQX3tkP8V8YAs=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gc8gglqzrTW6QqtJ1wKoNXolcaOgzOM1fQMzKARu980=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iLnqDiTvY3jcO6oGUkMq4Xn822GZ9FieCsP3rsGEq9A=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Tawd0AR3WKIFqlhccubY3AMVoPIhyN3+vwBhGLrXAaA=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kES1yCotKwnnhOOZkxVYB9G/E/IMRFzLZ5BhStIJkE0=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8GKlLdInL2QRjK8f6lVFdQ6jnGET2MO39Zd+uuWgXI0=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XcHrgaSEQPXtEt8bDTvGf3twKbRe1ZYn2wcDZ6ypBbY=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X3zpCex888qW3aWZrots4NCsUJcmpFznSbbui3dQdeI=</DigestValue>
      </Reference>
      <Reference URI="/xl/worksheets/sheet1.xml?ContentType=application/vnd.openxmlformats-officedocument.spreadsheetml.worksheet+xml">
        <DigestMethod Algorithm="http://www.w3.org/2001/04/xmlenc#sha256"/>
        <DigestValue>Zx6+1KHXLY7ppqNHWGNz4GmJgbGjNTRvOAmlgZ4+xhQ=</DigestValue>
      </Reference>
      <Reference URI="/xl/worksheets/sheet2.xml?ContentType=application/vnd.openxmlformats-officedocument.spreadsheetml.worksheet+xml">
        <DigestMethod Algorithm="http://www.w3.org/2001/04/xmlenc#sha256"/>
        <DigestValue>pTHVNXC1qXW6rxh2ZLfheGbDUmxOMGPE4boL206LEHQ=</DigestValue>
      </Reference>
      <Reference URI="/xl/worksheets/sheet3.xml?ContentType=application/vnd.openxmlformats-officedocument.spreadsheetml.worksheet+xml">
        <DigestMethod Algorithm="http://www.w3.org/2001/04/xmlenc#sha256"/>
        <DigestValue>pl+QSjXFp9jL/Zkl8hiIenrC46N8XlOH9rXG06R5i9U=</DigestValue>
      </Reference>
      <Reference URI="/xl/worksheets/sheet4.xml?ContentType=application/vnd.openxmlformats-officedocument.spreadsheetml.worksheet+xml">
        <DigestMethod Algorithm="http://www.w3.org/2001/04/xmlenc#sha256"/>
        <DigestValue>PNOiIc4mUyBTEVA92UUU/JnPAXBGiYm5kBTYopfe3PA=</DigestValue>
      </Reference>
      <Reference URI="/xl/worksheets/sheet5.xml?ContentType=application/vnd.openxmlformats-officedocument.spreadsheetml.worksheet+xml">
        <DigestMethod Algorithm="http://www.w3.org/2001/04/xmlenc#sha256"/>
        <DigestValue>F1e/ZPHf6xSl1zySmMORU1+n96x12Wg/pWtAqV5mOgE=</DigestValue>
      </Reference>
      <Reference URI="/xl/worksheets/sheet6.xml?ContentType=application/vnd.openxmlformats-officedocument.spreadsheetml.worksheet+xml">
        <DigestMethod Algorithm="http://www.w3.org/2001/04/xmlenc#sha256"/>
        <DigestValue>iD/qqHROIfWTOn2RwVTI9HSRhKHvzzQyLzKkk6TXOuc=</DigestValue>
      </Reference>
      <Reference URI="/xl/worksheets/sheet7.xml?ContentType=application/vnd.openxmlformats-officedocument.spreadsheetml.worksheet+xml">
        <DigestMethod Algorithm="http://www.w3.org/2001/04/xmlenc#sha256"/>
        <DigestValue>/B11TPadGRPU3Z1Gn7sDafuzM1RJdsnO9mHs7VRqs/o=</DigestValue>
      </Reference>
      <Reference URI="/xl/worksheets/sheet8.xml?ContentType=application/vnd.openxmlformats-officedocument.spreadsheetml.worksheet+xml">
        <DigestMethod Algorithm="http://www.w3.org/2001/04/xmlenc#sha256"/>
        <DigestValue>zNaZTTxlBsle4wY5nTm/IwPi1DgOJRBhwKumHrgGpa4=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2021-04-14T06:44:06Z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Zveřejnění na profilu zadavatele</SignatureComments>
          <WindowsVersion>10.0</WindowsVersion>
          <OfficeVersion>16.0.13901/22</OfficeVersion>
          <ApplicationVersion>16.0.13901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2021-04-14T06:44:06Z</xd:SigningTime>
          <xd:SigningCertificate>
            <xd:Cert>
              <xd:CertDigest>
                <DigestMethod Algorithm="http://www.w3.org/2001/04/xmlenc#sha256"/>
                <DigestValue>Gho+XPIkB1ZgnRiyD2i2UEwIXFTFCyvZOhzevMcWy58=</DigestValue>
              </xd:CertDigest>
              <xd:IssuerSerial>
                <X509IssuerName>CN=PostSignum Qualified CA 4, O="Česká pošta, s.p.", OID.2.5.4.97=NTRCZ-47114983, C=CZ</X509IssuerName>
                <X509SerialNumber>22128188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sDCCBZigAwIBAgICEBEwDQYJKoZIhvcNAQENBQAwZTELMAkGA1UEBhMCQ1oxFzAVBgNVBGETDk5UUkNaLTQ3MTE0OTgzMR0wGwYDVQQKDBTEjGVza8OhIHBvxaF0YSwgcy5wLjEeMBwGA1UEAxMVUG9zdFNpZ251bSBSb290IFFDQSA0MB4XDTE4MDkyNzA3MzkyM1oXDTMzMDkyNzA3MzkyM1owaTELMAkGA1UEBhMCQ1oxFzAVBgNVBGETDk5UUkNaLTQ3MTE0OTgzMR0wGwYDVQQKDBTEjGVza8OhIHBvxaF0YSwgcy5wLjEiMCAGA1UEAxMZUG9zdFNpZ251bSBRdWFsaWZpZWQgQ0EgNDCCAiIwDQYJKoZIhvcNAQEBBQADggIPADCCAgoCggIBALn4cm0aMs92PJ1iwAnlTVIu2WBzRcPSHgU0C7O3+uxKlKVXpRVOlvo3jiQUPh72sF14DZ0EaeSDihdPf2BSOgPP2O/VNKJ1wqbRW0Rj6KBhnRGzs0i5ASgw3OQGaBgstnI7lFx41r3jKgtV2ka7VwhuHlYnoITDQ9Ss26lgoANS/y2PACXZB/ojdi6u7v2GEgXTLgwvhO2L7Xy427QD/VsvXsyH/swz/tpqC/WdRef/Rden0xGbky6qNYL70eBfqgvrGVFEodFGa543oDunEFg6SVv4L+kdlxqeoSZ6j9iQamhOqgYe1gM9vkhGlA/1QXLQ8xhpDQP8OMVofxhxnWlJwMLzxadsW7xOmaJJnbPok0b5RmKQ+Mw2+OMwF7sm6zZTEzGGb66dHh5Z37a2F+8/CuPNJLA6Lpjsn+9mLmZaOi8XVYmsgbAkGqIDo3fnEBYgLUpycUVHSC+pRK1v5IOBXwIXGVTLjw3SP6CfQw+2HJZyJscUwAxQL7acA6mJna5mkk0nh15InSou5F+9HKypm7p3iY6S+7r1XIyBZASRZqJen5DnKQXe9I5p6BXVebAsw+Ja8HAXMVR3rdDj6iDUknzMztfvE8kymZ6DBZ2XFqDJuHudRDtyIaMpsnD3ddyO6hr9+WA/0iO86HWbiwU/yFJkFbjcB94+reDWRLSVAgMBAAGjggJkMIICYDCB1QYDVR0gBIHNMIHKMIHHBgRVHSAAMIG+MIG7BggrBgEFBQcCAjCBrhqBq1RlbnRvIGNlcnRpZmlrYXQgcHJvIGVsZWt0cm9uaWNrb3UgcGVjZXQgYnlsIHZ5ZGFuIHYgc291bGFkdSBzIG5hcml6ZW5pbSBFVSBjLiA5MTAvMjAxNC5UaGlzIGlzIGEgY2VydGlmaWNhdGUgZm9yIGVsZWN0cm9uaWMgc2VhbCBhY2NvcmRpbmcgdG8gUmVndWxhdGlvbiAoRVUpIE5vIDkxMC8yMDE0LjASBgNVHRMBAf8ECDAGAQH/AgEAMHoGCCsGAQUFBwEBBG4wbDA3BggrBgEFBQcwAoYraHR0cDovL2NydC5wb3N0c2lnbnVtLmN6L2NydC9wc3Jvb3RxY2E0LmNydDAxBggrBgEFBQcwAYYlaHR0cDovL29jc3AucG9zdHNpZ251bS5jei9PQ1NQL1JRQ0E0LzAOBgNVHQ8BAf8EBAMCAQYwHwYDVR0jBBgwFoAUkxg2H6lpcFE1qk8/rI1QfiYFKQowgaUGA1UdHwSBnTCBmjAxoC+gLYYraHR0cDovL2NybC5wb3N0c2lnbnVtLmN6L2NybC9wc3Jvb3RxY2E0LmNybDAyoDCgLoYsaHR0cDovL2NybDIucG9zdHNpZ251bS5jei9jcmwvcHNyb290cWNhNC5jcmwwMaAvoC2GK2h0dHA6Ly9jcmwucG9zdHNpZ251bS5ldS9jcmwvcHNyb290cWNhNC5jcmwwHQYDVR0OBBYEFA8ofD42ADgQUK49uCGXi/dgXGF4MA0GCSqGSIb3DQEBDQUAA4ICAQAbhhYsYpF0Fzj3iisDvJa2cWrwl846MIlgQ5sgc6b4nStKcomDZ6mmCidpPffy19JfJ/ExdLe1zNEw82Tdrje6WDww6C7Xt6DoCE+tMsrwJSg0W9irFrQDImySUQQhlFJsoAfA8PJsrHxNPkzKSWtFht+SKlSoLD+2eGUt68FNJtU03BPm+a2eTX5+aPKmaM+4u6th95ac0shlwW2T197xuVmv6Wd6pVA0vWzS7WXTGbu+zFotfYoGex6uF6f/DhP8xSRD2O3MVvlo/g3bQmUbIbdHutN8NhcRRXn3r3oYnBWAX+oOPE81Mbq0bwfteSDJzWczRV7ROdNqMm9jxq3DspHoVtXwDj1R4H0DRcYscg9kuvC74vyHyretV++pSATrd0Z4JTB73iMVxozCKancH+vbpWzgDLnrZj0PILb8vOFOkzBkyUaMnnyQb9q6kJvdWQ4KCzALNYK1Izjo6GXXlY77rXSQ//s0ez9M3RjWfzZ/bEZTprsHZVNWf7na73KPT7Sk/KjeX0H6WGPcGJ3rm0T1OCwsIsfBZ6ocSnEe5rW1VXRI6wwow/rRFG9u0R0pJU8kF1FKtRDWtBaZTDbOJZ3oOcDK2iKuURxt4qgKhPU4eRPrPicqAGQeeKfsvKc3YJRHV2P/PrK/FT1I8Las5ktxIKxqp24jdYmHgHdaNA==</xd:EncapsulatedX509Certificate>
            <xd:EncapsulatedX509Certificate>MIIHMDCCBRigAwIBAgICD6AwDQYJKoZIhvcNAQENBQAwZTELMAkGA1UEBhMCQ1oxFzAVBgNVBGETDk5UUkNaLTQ3MTE0OTgzMR0wGwYDVQQKDBTEjGVza8OhIHBvxaF0YSwgcy5wLjEeMBwGA1UEAxMVUG9zdFNpZ251bSBSb290IFFDQSA0MB4XDTE4MDcyNjA5NTYwOFoXDTM4MDcyNjA5NTYwOFowZTELMAkGA1UEBhMCQ1oxFzAVBgNVBGETDk5UUkNaLTQ3MTE0OTgzMR0wGwYDVQQKDBTEjGVza8OhIHBvxaF0YSwgcy5wLjEeMBwGA1UEAxMVUG9zdFNpZ251bSBSb290IFFDQSA0MIICIjANBgkqhkiG9w0BAQEFAAOCAg8AMIICCgKCAgEAxmaNgqB+vosiJXgQwAiLmhl/1a0AFA5k3t4hcB3IYUL6VRyLnjvonYJHfLuOAn6dS9zi++i3PZkRqB1xHkfCJNFClXxk4tfbmhDeTJ6mQjx+fu2wywPtxrtd/Dn0xO6Kc7Mb/ffwaFSSh6f0bZt61RLov4JPNKOvhq9qjOQgjGZyrBGIle60IppJm8bl0A5bmRL4FQygNwIascskyl0Vy69LHx4CNUIwtgN7b1s++leVNpETeLFpCtPdLoxEswg/kJuMRf8XaBZmGJIYSArCKIVYyC/gO7PRUmiwv2yLYdm79xvCd1xoIXHqPd23bqQs4vr5O0QzmYjU6kZbuLV8GIBuVFOH35tjtOUxMrZ+2DjayuNcNc7OGnAoofqXvD5dfp5snqP+ZZYlVPXi9Y+N5e4PLt0rdud+uiLDW27ekSXRhvJMBxJxSb8XFgKPUbMnatCNTmtFaD9nfv5Uhlx7kfn2XzO61rnzuf2CcgSlNiT7TQSXepGBIPjg+5QYJlhacazdL7JHdUTjJqYVbnA/Zje68lzDMfL1wDSMExh2HWGLVGJZj6inVKBZB+4suo7FtdqyzT9AmVW9a1ekPlk7g/s93freyoA/EIwHy/Hvosk7VivLdYwU8IdUbX8JMA1QaxVgkMe6F7A7EKvFujf1L/nAnPt5CC0A2niFS+XBMikCAwEAAaOCAegwggHkMIGlBgNVHR8EgZ0wgZowMaAvoC2GK2h0dHA6Ly9jcmwucG9zdHNpZ251bS5jei9jcmwvcHNyb290cWNhNC5jcmwwMqAwoC6GLGh0dHA6Ly9jcmwyLnBvc3RzaWdudW0uY3ovY3JsL3Bzcm9vdHFjYTQuY3JsMDGgL6AthitodHRwOi8vY3JsLnBvc3RzaWdudW0uZXUvY3JsL3Bzcm9vdHFjYTQuY3JsMIHVBgNVHSAEgc0wgcowgccGBFUdIAAwgb4wgbsGCCsGAQUFBwICMIGuGoGrVGVudG8gY2VydGlmaWthdCBwcm8gZWxla3Ryb25pY2tvdSBwZWNldCBieWwgdnlkYW4gdiBzb3VsYWR1IHMgbmFyaXplbmltIEVVIGMuIDkxMC8yMDE0LlRoaXMgaXMgYSBjZXJ0aWZpY2F0ZSBmb3IgZWxlY3Ryb25pYyBzZWFsIGFjY29yZGluZyB0byBSZWd1bGF0aW9uIChFVSkgTm8gOTEwLzIwMTQuMBIGA1UdEwEB/wQIMAYBAf8CAQEwDgYDVR0PAQH/BAQDAgEGMB8GA1UdIwQYMBaAFJMYNh+paXBRNapPP6yNUH4mBSkKMB0GA1UdDgQWBBSTGDYfqWlwUTWqTz+sjVB+JgUpCjANBgkqhkiG9w0BAQ0FAAOCAgEAO01Radk3mUuojS9G+JksIhH6qWebQZg0UpN2v5H22JEI+HfBat2ept+TMmB9o9D51rhRoC8Y85yS0WB9JJCMauZcF77PjF2LTT4pO/bvEgI3ahrjf63iJiTNHFNztqyzKuOBGNAqQ2S0bV9aGNcAqvSbF7gJbyDE/74EFz9Qq0BHnmQJH4xQN3uzGJPM8XkRvxRgj+SD/tXnqGGIPWurj4J6GGBsIfr6ecYReq9B2syPC9E4uB8qFfvEQunA9NJ2mLLoCqtTICU3/t95IvUVOBl1o6q+QmYEfmUg2qJuIBbtXb5WhQ5hkRfIBFlQ8upyZQZaXXqlmJmjZJzkdNk7hstyRP7BhVdgyCyHZtBTX2p+cEO644M0fzw58ORo0s1zvG/tooRm9tWg+5ryhLmG2Xcrll4V+QxjFgmG8wFakq2AqNq4W7PxDHiAl/xqnh/kNgwkI+7VoTHrdqrzCSbyAwzjDd9T2kgRxQG8U6vfuEt84iNtySCdmp6pWPNPkfjNOGCQEv7GamcUlHw411SfvD70YnW5nxgNdmqxcDcUtxzGngcXtFa/qAjxWR7TS25ESNkzzKAZELQs9ORyDLQkgzbYhCLdvDolc33xA0+Ge1bjzpH6PbpGDZxmWKTFM2ZJQQYNvWH7P55T3pbE53TUes0DYl+ICmA+jPmN4YzcGrI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Vnenk</dc:creator>
  <cp:keywords/>
  <dc:description/>
  <cp:lastModifiedBy>Miroslav</cp:lastModifiedBy>
  <cp:lastPrinted>2021-03-03T09:53:13Z</cp:lastPrinted>
  <dcterms:created xsi:type="dcterms:W3CDTF">2020-11-10T09:22:03Z</dcterms:created>
  <dcterms:modified xsi:type="dcterms:W3CDTF">2021-04-14T06:26:15Z</dcterms:modified>
  <cp:category/>
  <cp:version/>
  <cp:contentType/>
  <cp:contentStatus/>
</cp:coreProperties>
</file>