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65426" yWindow="65426" windowWidth="19420" windowHeight="10420" activeTab="4"/>
  </bookViews>
  <sheets>
    <sheet name="Rekapitulace stavby" sheetId="1" r:id="rId1"/>
    <sheet name="01 - Stavební" sheetId="2" r:id="rId2"/>
    <sheet name="02 - ZTI" sheetId="3" r:id="rId3"/>
    <sheet name="03 - Vytápění" sheetId="4" r:id="rId4"/>
    <sheet name="04 - Elektroinstalace " sheetId="5" r:id="rId5"/>
    <sheet name="05 - EPS" sheetId="6" r:id="rId6"/>
    <sheet name="06 - VZT" sheetId="7" r:id="rId7"/>
  </sheets>
  <definedNames>
    <definedName name="_xlnm._FilterDatabase" localSheetId="1" hidden="1">'01 - Stavební'!$C$137:$K$331</definedName>
    <definedName name="_xlnm._FilterDatabase" localSheetId="2" hidden="1">'02 - ZTI'!$C$119:$K$167</definedName>
    <definedName name="_xlnm._FilterDatabase" localSheetId="3" hidden="1">'03 - Vytápění'!$C$118:$K$142</definedName>
    <definedName name="_xlnm._FilterDatabase" localSheetId="4" hidden="1">'04 - Elektroinstalace '!$C$120:$K$171</definedName>
    <definedName name="_xlnm._FilterDatabase" localSheetId="5" hidden="1">'05 - EPS'!$C$118:$K$124</definedName>
    <definedName name="_xlnm._FilterDatabase" localSheetId="6" hidden="1">'06 - VZT'!$C$118:$K$136</definedName>
    <definedName name="_xlnm.Print_Area" localSheetId="1">'01 - Stavební'!$C$82:$J$119,'01 - Stavební'!$C$125:$K$331</definedName>
    <definedName name="_xlnm.Print_Area" localSheetId="2">'02 - ZTI'!$C$82:$J$101,'02 - ZTI'!$C$107:$K$167</definedName>
    <definedName name="_xlnm.Print_Area" localSheetId="3">'03 - Vytápění'!$C$82:$J$100,'03 - Vytápění'!$C$106:$K$142</definedName>
    <definedName name="_xlnm.Print_Area" localSheetId="4">'04 - Elektroinstalace '!$C$82:$J$102,'04 - Elektroinstalace '!$C$108:$K$171</definedName>
    <definedName name="_xlnm.Print_Area" localSheetId="5">'05 - EPS'!$C$82:$J$100,'05 - EPS'!$C$106:$K$124</definedName>
    <definedName name="_xlnm.Print_Area" localSheetId="6">'06 - VZT'!$C$82:$J$100,'06 - VZT'!$C$106:$K$136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'01 - Stavební'!$137:$137</definedName>
    <definedName name="_xlnm.Print_Titles" localSheetId="2">'02 - ZTI'!$119:$119</definedName>
    <definedName name="_xlnm.Print_Titles" localSheetId="3">'03 - Vytápění'!$118:$118</definedName>
    <definedName name="_xlnm.Print_Titles" localSheetId="4">'04 - Elektroinstalace '!$120:$120</definedName>
    <definedName name="_xlnm.Print_Titles" localSheetId="5">'05 - EPS'!$118:$118</definedName>
    <definedName name="_xlnm.Print_Titles" localSheetId="6">'06 - VZT'!$118:$118</definedName>
  </definedNames>
  <calcPr calcId="191029"/>
  <extLst/>
</workbook>
</file>

<file path=xl/sharedStrings.xml><?xml version="1.0" encoding="utf-8"?>
<sst xmlns="http://schemas.openxmlformats.org/spreadsheetml/2006/main" count="5271" uniqueCount="1151">
  <si>
    <t>Export Komplet</t>
  </si>
  <si>
    <t/>
  </si>
  <si>
    <t>2.0</t>
  </si>
  <si>
    <t>ZAMOK</t>
  </si>
  <si>
    <t>False</t>
  </si>
  <si>
    <t>{091054b6-10c7-4c8b-b9e3-02aa6b4aa5d7}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</si>
  <si>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</si>
  <si>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</si>
  <si>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</si>
  <si>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</si>
  <si>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</si>
  <si>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</si>
  <si>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</si>
  <si>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</si>
  <si>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</si>
  <si>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</si>
  <si>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</si>
  <si>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objektu č.p.20 Bělá pod Bezdězem</t>
  </si>
  <si>
    <t>KSO:</t>
  </si>
  <si>
    <t>CC-CZ:</t>
  </si>
  <si>
    <t>Místo:</t>
  </si>
  <si>
    <t>parc.č.st.243 k.ú. Bělá pod Bezdězem</t>
  </si>
  <si>
    <t>Datum:</t>
  </si>
  <si>
    <t>11. 5. 2020</t>
  </si>
  <si>
    <t>Zadavatel:</t>
  </si>
  <si>
    <t>IČ:</t>
  </si>
  <si>
    <t>Město Bělá pod Bezdězem</t>
  </si>
  <si>
    <t>DIČ:</t>
  </si>
  <si>
    <t>Uchazeč:</t>
  </si>
  <si>
    <t>Vyplň údaj</t>
  </si>
  <si>
    <t>Projektant:</t>
  </si>
  <si>
    <t>PARD Praha</t>
  </si>
  <si>
    <t>True</t>
  </si>
  <si>
    <t>Zpracovatel:</t>
  </si>
  <si>
    <t>Ing.Jan Budínský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</si>
  <si>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</si>
  <si>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</si>
  <si>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</si>
  <si>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</si>
  <si>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</si>
  <si>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</si>
  <si>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</si>
  <si>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</si>
  <si>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</si>
  <si>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</si>
  <si>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</si>
  <si>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</si>
  <si>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</si>
  <si>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</si>
  <si>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</si>
  <si>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</si>
  <si>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</si>
  <si>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</si>
  <si>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</si>
  <si>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</si>
  <si>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</si>
  <si>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</si>
  <si>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</si>
  <si>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</si>
  <si>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</si>
  <si>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</si>
  <si>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</si>
  <si>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</si>
  <si>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</si>
  <si>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</si>
  <si>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</si>
  <si>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</si>
  <si>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</si>
  <si>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</si>
  <si>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</si>
  <si>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</si>
  <si>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</si>
  <si>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</si>
  <si>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</si>
  <si>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</si>
  <si>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</si>
  <si>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</si>
  <si>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</si>
  <si>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</si>
  <si>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</si>
  <si>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</si>
  <si>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</si>
  <si>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</t>
  </si>
  <si>
    <t>STA</t>
  </si>
  <si>
    <t>1</t>
  </si>
  <si>
    <t>{63dcb3f8-2d44-4445-8688-1935f3887ee5}</t>
  </si>
  <si>
    <t>2</t>
  </si>
  <si>
    <t>02</t>
  </si>
  <si>
    <t>ZTI</t>
  </si>
  <si>
    <t>{48bddb8c-1f88-4b63-b5f6-b8224c3e971f}</t>
  </si>
  <si>
    <t>03</t>
  </si>
  <si>
    <t>Vytápění</t>
  </si>
  <si>
    <t>{4e343880-1815-4bab-a374-609a7048289a}</t>
  </si>
  <si>
    <t>04</t>
  </si>
  <si>
    <t xml:space="preserve">Elektroinstalace </t>
  </si>
  <si>
    <t>{40abe500-4ef5-4b1a-a911-2ae2b193b582}</t>
  </si>
  <si>
    <t>05</t>
  </si>
  <si>
    <t>EPS</t>
  </si>
  <si>
    <t>{960300ee-9f2a-4ed3-8ad7-941cdb352f45}</t>
  </si>
  <si>
    <t>06</t>
  </si>
  <si>
    <t>VZT</t>
  </si>
  <si>
    <t>{1578daaf-ac6d-4732-ab43-7de21c1e8734}</t>
  </si>
  <si>
    <t>KRYCÍ LIST SOUPISU PRACÍ</t>
  </si>
  <si>
    <t>Objekt:</t>
  </si>
  <si>
    <t>01 - Stavební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</si>
  <si>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</si>
  <si>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</si>
  <si>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</si>
  <si>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</si>
  <si>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</si>
  <si>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</si>
  <si>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</si>
  <si>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</si>
  <si>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</si>
  <si>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</si>
  <si>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</si>
  <si>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</si>
  <si>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</si>
  <si>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</si>
  <si>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</si>
  <si>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</si>
  <si>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</si>
  <si>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</si>
  <si>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731 - Ústřední vytápění - kotelny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</si>
  <si>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</si>
  <si>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</si>
  <si>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</si>
  <si>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</si>
  <si>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</si>
  <si>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</si>
  <si>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</si>
  <si>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</si>
  <si>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</si>
  <si>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</si>
  <si>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</si>
  <si>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</si>
  <si>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</si>
  <si>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</si>
  <si>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</si>
  <si>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</si>
  <si>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</si>
  <si>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</si>
  <si>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</si>
  <si>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</si>
  <si>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</si>
  <si>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</si>
  <si>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</si>
  <si>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</si>
  <si>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</si>
  <si>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</si>
  <si>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</t>
  </si>
  <si>
    <t>Odkopávky a prokopávky v hornině třídy těžitelnosti I, skupiny 3 ručně</t>
  </si>
  <si>
    <t>m3</t>
  </si>
  <si>
    <t>4</t>
  </si>
  <si>
    <t>-1457711063</t>
  </si>
  <si>
    <t>Zakládání</t>
  </si>
  <si>
    <t>271532212</t>
  </si>
  <si>
    <t>Podsyp pod základové konstrukce se zhutněním z hrubého kameniva frakce 16 až 32 mm</t>
  </si>
  <si>
    <t>1654926265</t>
  </si>
  <si>
    <t>3</t>
  </si>
  <si>
    <t>273321411</t>
  </si>
  <si>
    <t>Základové desky ze ŽB bez zvýšených nároků na prostředí tř. C 20/25</t>
  </si>
  <si>
    <t>191777017</t>
  </si>
  <si>
    <t>273351121</t>
  </si>
  <si>
    <t>Zřízení bednění základových desek</t>
  </si>
  <si>
    <t>m2</t>
  </si>
  <si>
    <t>209582730</t>
  </si>
  <si>
    <t>5</t>
  </si>
  <si>
    <t>273351122</t>
  </si>
  <si>
    <t>Odstranění bednění základových desek</t>
  </si>
  <si>
    <t>-37885712</t>
  </si>
  <si>
    <t>6</t>
  </si>
  <si>
    <t>273362021</t>
  </si>
  <si>
    <t>Výztuž základových desek svařovanými sítěmi Kari</t>
  </si>
  <si>
    <t>t</t>
  </si>
  <si>
    <t>-433266160</t>
  </si>
  <si>
    <t>7</t>
  </si>
  <si>
    <t>274313711</t>
  </si>
  <si>
    <t>Základové pásy z betonu tř. C 20/25</t>
  </si>
  <si>
    <t>837578765</t>
  </si>
  <si>
    <t>8</t>
  </si>
  <si>
    <t>274351194-R</t>
  </si>
  <si>
    <t>Vytvoření prostupu základů chránička PVC DN 100 0,6m</t>
  </si>
  <si>
    <t>soub</t>
  </si>
  <si>
    <t>666357104</t>
  </si>
  <si>
    <t>9</t>
  </si>
  <si>
    <t>275362091-R</t>
  </si>
  <si>
    <t>Osazení betonářské výztuže nové konstrukce do stávajících základových pasů a desek, vyvrtání otvoru, chemická kotva</t>
  </si>
  <si>
    <t>2128863792</t>
  </si>
  <si>
    <t>10</t>
  </si>
  <si>
    <t>279311951</t>
  </si>
  <si>
    <t>Základová zeď z betonu prostého tř. C 20/25</t>
  </si>
  <si>
    <t>-1211373613</t>
  </si>
  <si>
    <t>11</t>
  </si>
  <si>
    <t>279351311</t>
  </si>
  <si>
    <t>Zřízení jednostranného bednění základových zdí</t>
  </si>
  <si>
    <t>1809330064</t>
  </si>
  <si>
    <t>12</t>
  </si>
  <si>
    <t>279351312</t>
  </si>
  <si>
    <t>Odstranění jednostranného bednění základových zdí</t>
  </si>
  <si>
    <t>-2072459033</t>
  </si>
  <si>
    <t>Svislé a kompletní konstrukce</t>
  </si>
  <si>
    <t>13</t>
  </si>
  <si>
    <t>311231115</t>
  </si>
  <si>
    <t>Zdivo nosné z cihel dl 290 mm P7 až 15 na SMS 5 MPa</t>
  </si>
  <si>
    <t>-1025898136</t>
  </si>
  <si>
    <t>14</t>
  </si>
  <si>
    <t>311351911</t>
  </si>
  <si>
    <t>Příplatek k cenám bednění nosných nadzákladových zdí za pohledový beton</t>
  </si>
  <si>
    <t>-951320389</t>
  </si>
  <si>
    <t>317142420</t>
  </si>
  <si>
    <t>Překlad nenosný pórobetonový š 100 mm v do 250 mm na tenkovrstvou maltu dl do 1000 mm</t>
  </si>
  <si>
    <t>kus</t>
  </si>
  <si>
    <t>-741759336</t>
  </si>
  <si>
    <t>16</t>
  </si>
  <si>
    <t>317142422</t>
  </si>
  <si>
    <t>Překlad nenosný pórobetonový š 100 mm v do 250 mm na tenkovrstvou maltu dl do 1250 mm</t>
  </si>
  <si>
    <t>-431804891</t>
  </si>
  <si>
    <t>17</t>
  </si>
  <si>
    <t>317142440</t>
  </si>
  <si>
    <t>Překlad nenosný pórobetonový š 150 mm v do 250 mm na tenkovrstvou maltu dl do 1000 mm</t>
  </si>
  <si>
    <t>-1319826184</t>
  </si>
  <si>
    <t>18</t>
  </si>
  <si>
    <t>317941123</t>
  </si>
  <si>
    <t>Osazování ocelových válcovaných nosníků na zdivu I, IE, U, UE nebo L do č 22</t>
  </si>
  <si>
    <t>-664283107</t>
  </si>
  <si>
    <t>19</t>
  </si>
  <si>
    <t>M</t>
  </si>
  <si>
    <t>13010724</t>
  </si>
  <si>
    <t>ocel profilová IPN 220 jakost 11 375</t>
  </si>
  <si>
    <t>817734483</t>
  </si>
  <si>
    <t>20</t>
  </si>
  <si>
    <t>342272225</t>
  </si>
  <si>
    <t>Příčka z pórobetonových hladkých tvárnic na tenkovrstvou maltu tl 100 mm</t>
  </si>
  <si>
    <t>1209427858</t>
  </si>
  <si>
    <t>342272245</t>
  </si>
  <si>
    <t>Příčka z pórobetonových hladkých tvárnic na tenkovrstvou maltu tl 150 mm</t>
  </si>
  <si>
    <t>1739968321</t>
  </si>
  <si>
    <t>22</t>
  </si>
  <si>
    <t>349231821</t>
  </si>
  <si>
    <t>Přizdívka ostění s ozubem z cihel tl do 300 mm</t>
  </si>
  <si>
    <t>1111682281</t>
  </si>
  <si>
    <t>Vodorovné konstrukce</t>
  </si>
  <si>
    <t>23</t>
  </si>
  <si>
    <t>417321515</t>
  </si>
  <si>
    <t>Ztužující pásy a věnce ze ŽB tř. C 25/30</t>
  </si>
  <si>
    <t>1385102687</t>
  </si>
  <si>
    <t>24</t>
  </si>
  <si>
    <t>417351115</t>
  </si>
  <si>
    <t>Zřízení bednění ztužujících věnců</t>
  </si>
  <si>
    <t>-1258910903</t>
  </si>
  <si>
    <t>25</t>
  </si>
  <si>
    <t>417351116</t>
  </si>
  <si>
    <t>Odstranění bednění ztužujících věnců</t>
  </si>
  <si>
    <t>-2059750988</t>
  </si>
  <si>
    <t>26</t>
  </si>
  <si>
    <t>417361821</t>
  </si>
  <si>
    <t>Výztuž ztužujících pásů a věnců betonářskou ocelí 10 505</t>
  </si>
  <si>
    <t>-779302214</t>
  </si>
  <si>
    <t>Úpravy povrchů, podlahy a osazování výplní</t>
  </si>
  <si>
    <t>27</t>
  </si>
  <si>
    <t>611325423</t>
  </si>
  <si>
    <t>Oprava vnitřní vápenocementové štukové omítky stropů v rozsahu plochy do 50%</t>
  </si>
  <si>
    <t>-1754440060</t>
  </si>
  <si>
    <t>28</t>
  </si>
  <si>
    <t>612131101</t>
  </si>
  <si>
    <t>Cementový postřik vnitřních stěn nanášený celoplošně ručně</t>
  </si>
  <si>
    <t>-795520985</t>
  </si>
  <si>
    <t>29</t>
  </si>
  <si>
    <t>612131121</t>
  </si>
  <si>
    <t>Penetrační disperzní nátěr vnitřních stěn nanášený ručně</t>
  </si>
  <si>
    <t>546246711</t>
  </si>
  <si>
    <t>30</t>
  </si>
  <si>
    <t>612142001</t>
  </si>
  <si>
    <t>Potažení vnitřních stěn sklovláknitým pletivem vtlačeným do tenkovrstvé hmoty</t>
  </si>
  <si>
    <t>1113872350</t>
  </si>
  <si>
    <t>31</t>
  </si>
  <si>
    <t>612311141</t>
  </si>
  <si>
    <t>Vápenná omítka štuková dvouvrstvá vnitřních stěn nanášená ručně</t>
  </si>
  <si>
    <t>-1561967011</t>
  </si>
  <si>
    <t>32</t>
  </si>
  <si>
    <t>612321341</t>
  </si>
  <si>
    <t>Vápenocementová omítka štuková dvouvrstvá vnitřních stěn nanášená strojně</t>
  </si>
  <si>
    <t>23766722</t>
  </si>
  <si>
    <t>33</t>
  </si>
  <si>
    <t>612321391</t>
  </si>
  <si>
    <t>Příplatek k vápenocementové omítce vnitřních stěn za každých dalších 5 mm tloušťky strojně</t>
  </si>
  <si>
    <t>-145794301</t>
  </si>
  <si>
    <t>34</t>
  </si>
  <si>
    <t>612325423</t>
  </si>
  <si>
    <t>Oprava vnitřní vápenocementové štukové omítky stěn v rozsahu plochy do 50%</t>
  </si>
  <si>
    <t>235060849</t>
  </si>
  <si>
    <t>35</t>
  </si>
  <si>
    <t>612325453</t>
  </si>
  <si>
    <t>Příplatek k cenám opravy vápenocementové omítky stěn za dalších 10 mm v rozsahu do 50%</t>
  </si>
  <si>
    <t>136375991</t>
  </si>
  <si>
    <t>36</t>
  </si>
  <si>
    <t>619995001</t>
  </si>
  <si>
    <t>Začištění omítek kolem oken, dveří, podlah nebo obkladů</t>
  </si>
  <si>
    <t>m</t>
  </si>
  <si>
    <t>-1825601529</t>
  </si>
  <si>
    <t>37</t>
  </si>
  <si>
    <t>632441113</t>
  </si>
  <si>
    <t>Potěr anhydritový samonivelační tl do 40 mm ze suchých směsí</t>
  </si>
  <si>
    <t>-258986771</t>
  </si>
  <si>
    <t>38</t>
  </si>
  <si>
    <t>632450133</t>
  </si>
  <si>
    <t>Vyrovnávací cementový potěr tl do 40 mm ze suchých směsí provedený v ploše</t>
  </si>
  <si>
    <t>-597255898</t>
  </si>
  <si>
    <t>39</t>
  </si>
  <si>
    <t>632451441</t>
  </si>
  <si>
    <t>Doplnění cementového potěru hlazeného pl do 1 m2 tl do 40 mm</t>
  </si>
  <si>
    <t>-1127793236</t>
  </si>
  <si>
    <t>40</t>
  </si>
  <si>
    <t>642942111</t>
  </si>
  <si>
    <t>Osazování zárubní nebo rámů dveřních kovových do 2,5 m2 na MC</t>
  </si>
  <si>
    <t>791313925</t>
  </si>
  <si>
    <t>41</t>
  </si>
  <si>
    <t>55331346</t>
  </si>
  <si>
    <t>zárubeň ocelová pro běžné zdění a pórobeton 100 levá/pravá 600</t>
  </si>
  <si>
    <t>844842529</t>
  </si>
  <si>
    <t>42</t>
  </si>
  <si>
    <t>55331382</t>
  </si>
  <si>
    <t>zárubeň ocelová pro běžné zdění a pórobeton 150 levá/pravá 700</t>
  </si>
  <si>
    <t>128</t>
  </si>
  <si>
    <t>-692422760</t>
  </si>
  <si>
    <t>43</t>
  </si>
  <si>
    <t>55331384</t>
  </si>
  <si>
    <t>zárubeň ocelová pro běžné zdění a pórobeton 150 levá/pravá 800</t>
  </si>
  <si>
    <t>-1078498394</t>
  </si>
  <si>
    <t>44</t>
  </si>
  <si>
    <t>55331386</t>
  </si>
  <si>
    <t>zárubeň ocelová pro běžné zdění a pórobeton 150 levá/pravá 900</t>
  </si>
  <si>
    <t>1883568213</t>
  </si>
  <si>
    <t>45</t>
  </si>
  <si>
    <t>642942221</t>
  </si>
  <si>
    <t>Osazování zárubní nebo rámů dveřních kovových do 4 m2 na MC</t>
  </si>
  <si>
    <t>407914126</t>
  </si>
  <si>
    <t>46</t>
  </si>
  <si>
    <t>55331426</t>
  </si>
  <si>
    <t>zárubeň ocelová pro běžné zdění a pórobeton s drážkou 150 dvoukřídlá 1450</t>
  </si>
  <si>
    <t>-2086204303</t>
  </si>
  <si>
    <t>47</t>
  </si>
  <si>
    <t>642945188-R</t>
  </si>
  <si>
    <t>Příplatek zárubně YH pro sestavy požárního uzávěru EI/EW</t>
  </si>
  <si>
    <t>-200959357</t>
  </si>
  <si>
    <t>48</t>
  </si>
  <si>
    <t>642946212</t>
  </si>
  <si>
    <t>Osazování pouzdra posuvných dveří se dvěma kapsami pro dvě křídla šířky do 2450 mm do zděné příčky</t>
  </si>
  <si>
    <t>-660612538</t>
  </si>
  <si>
    <t>49</t>
  </si>
  <si>
    <t>55331656</t>
  </si>
  <si>
    <t>pouzdro stavební posuvných dveří dvojitých s protisměrným posunem 1200+1200mm standardní rozměr</t>
  </si>
  <si>
    <t>-1631745614</t>
  </si>
  <si>
    <t>Ostatní konstrukce a práce, bourání</t>
  </si>
  <si>
    <t>50</t>
  </si>
  <si>
    <t>949101112</t>
  </si>
  <si>
    <t>Lešení pomocné pro objekty pozemních staveb s lešeňovou podlahou v do 3,5 m zatížení do 150 kg/m2</t>
  </si>
  <si>
    <t>1107632865</t>
  </si>
  <si>
    <t>51</t>
  </si>
  <si>
    <t>962031132</t>
  </si>
  <si>
    <t>Bourání příček z cihel pálených na MVC tl do 100 mm</t>
  </si>
  <si>
    <t>-1782255325</t>
  </si>
  <si>
    <t>52</t>
  </si>
  <si>
    <t>962031133</t>
  </si>
  <si>
    <t>Bourání příček z cihel pálených na MVC tl do 150 mm</t>
  </si>
  <si>
    <t>1230538138</t>
  </si>
  <si>
    <t>53</t>
  </si>
  <si>
    <t>962032231</t>
  </si>
  <si>
    <t>Bourání zdiva z cihel pálených nebo vápenopískových na MV nebo MVC přes 1 m3</t>
  </si>
  <si>
    <t>-119980261</t>
  </si>
  <si>
    <t>54</t>
  </si>
  <si>
    <t>962081141</t>
  </si>
  <si>
    <t>Bourání příček ze skleněných tvárnic tl do 150 mm</t>
  </si>
  <si>
    <t>-1777715284</t>
  </si>
  <si>
    <t>55</t>
  </si>
  <si>
    <t>965043341</t>
  </si>
  <si>
    <t>Bourání podkladů pod dlažby betonových s potěrem nebo teracem tl do 100 mm pl přes 4 m2</t>
  </si>
  <si>
    <t>-421075577</t>
  </si>
  <si>
    <t>56</t>
  </si>
  <si>
    <t>965043431</t>
  </si>
  <si>
    <t>Bourání podkladů pod dlažby betonových s potěrem nebo teracem tl do 150 mm pl do 4 m2</t>
  </si>
  <si>
    <t>894978732</t>
  </si>
  <si>
    <t>57</t>
  </si>
  <si>
    <t>965049111</t>
  </si>
  <si>
    <t>Příplatek k bourání betonových mazanin za bourání mazanin se svařovanou sítí tl do 100 mm</t>
  </si>
  <si>
    <t>-500309233</t>
  </si>
  <si>
    <t>58</t>
  </si>
  <si>
    <t>968072455</t>
  </si>
  <si>
    <t>Vybourání kovových dveřních zárubní pl do 2 m2</t>
  </si>
  <si>
    <t>828521163</t>
  </si>
  <si>
    <t>59</t>
  </si>
  <si>
    <t>973028091-R</t>
  </si>
  <si>
    <t>Vybourání části průvlaků schodiště pro výtah a vysekání kapes pro uložení ocelových profilů tl.150mm</t>
  </si>
  <si>
    <t>1028305745</t>
  </si>
  <si>
    <t>60</t>
  </si>
  <si>
    <t>973028121</t>
  </si>
  <si>
    <t>Vysekání kapes ve zdivu z kamene pro zavázání příček nebo zdí tl do 100 mm</t>
  </si>
  <si>
    <t>-1057854056</t>
  </si>
  <si>
    <t>61</t>
  </si>
  <si>
    <t>973028131</t>
  </si>
  <si>
    <t>Vysekání kapes ve zdivu z kamene pro zavázání příček nebo zdí tl do 150 mm</t>
  </si>
  <si>
    <t>-134097429</t>
  </si>
  <si>
    <t>62</t>
  </si>
  <si>
    <t>973028191-R</t>
  </si>
  <si>
    <t>Vysekání otvorů pro osazení ocelových profilů do tl.zdiva 600mm</t>
  </si>
  <si>
    <t>-2021499869</t>
  </si>
  <si>
    <t>63</t>
  </si>
  <si>
    <t>973028192-R</t>
  </si>
  <si>
    <t>Podbetonávka pro osazení ocelových profilů min.tl 100mm</t>
  </si>
  <si>
    <t>-882590418</t>
  </si>
  <si>
    <t>64</t>
  </si>
  <si>
    <t>973028193-R</t>
  </si>
  <si>
    <t>Zazdívka ocelových profilů cihlami plnými</t>
  </si>
  <si>
    <t>500609471</t>
  </si>
  <si>
    <t>65</t>
  </si>
  <si>
    <t>978012161</t>
  </si>
  <si>
    <t>Otlučení (osekání) vnitřní vápenné nebo vápenocementové omítky stropů rákosových v rozsahu do 50 %</t>
  </si>
  <si>
    <t>-1496792823</t>
  </si>
  <si>
    <t>66</t>
  </si>
  <si>
    <t>978013161</t>
  </si>
  <si>
    <t>Otlučení (osekání) vnitřní vápenné nebo vápenocementové omítky stěn v rozsahu do 50 %</t>
  </si>
  <si>
    <t>2981492</t>
  </si>
  <si>
    <t>67</t>
  </si>
  <si>
    <t>978013191</t>
  </si>
  <si>
    <t>Otlučení (osekání) vnitřní vápenné nebo vápenocementové omítky stěn v rozsahu do 100 %</t>
  </si>
  <si>
    <t>1123411828</t>
  </si>
  <si>
    <t>997</t>
  </si>
  <si>
    <t>Přesun sutě</t>
  </si>
  <si>
    <t>68</t>
  </si>
  <si>
    <t>997013501</t>
  </si>
  <si>
    <t>Odvoz suti a vybouraných hmot na skládku nebo meziskládku do 1 km se složením</t>
  </si>
  <si>
    <t>-552110057</t>
  </si>
  <si>
    <t>69</t>
  </si>
  <si>
    <t>997013155</t>
  </si>
  <si>
    <t>Vnitrostaveništní doprava suti a vybouraných hmot pro budovy v do 18 m s omezením mechanizace</t>
  </si>
  <si>
    <t>-835389336</t>
  </si>
  <si>
    <t>70</t>
  </si>
  <si>
    <t>997013509</t>
  </si>
  <si>
    <t>Příplatek k odvozu suti a vybouraných hmot na skládku ZKD 1 km přes 1 km</t>
  </si>
  <si>
    <t>-1872744436</t>
  </si>
  <si>
    <t>71</t>
  </si>
  <si>
    <t>997013631</t>
  </si>
  <si>
    <t>Poplatek za uložení na skládce (skládkovné) stavebního odpadu směsného kód odpadu 17 09 04</t>
  </si>
  <si>
    <t>-40979721</t>
  </si>
  <si>
    <t>998</t>
  </si>
  <si>
    <t>Přesun hmot</t>
  </si>
  <si>
    <t>72</t>
  </si>
  <si>
    <t>998011003</t>
  </si>
  <si>
    <t>Přesun hmot pro budovy zděné v do 24 m</t>
  </si>
  <si>
    <t>220636734</t>
  </si>
  <si>
    <t>PSV</t>
  </si>
  <si>
    <t>Práce a dodávky PSV</t>
  </si>
  <si>
    <t>711</t>
  </si>
  <si>
    <t>Izolace proti vodě, vlhkosti a plynům</t>
  </si>
  <si>
    <t>73</t>
  </si>
  <si>
    <t>711111001</t>
  </si>
  <si>
    <t>Provedení izolace proti zemní vlhkosti vodorovné za studena nátěrem penetračním</t>
  </si>
  <si>
    <t>-1898438001</t>
  </si>
  <si>
    <t>74</t>
  </si>
  <si>
    <t>11163150</t>
  </si>
  <si>
    <t>lak penetrační asfaltový</t>
  </si>
  <si>
    <t>-924450407</t>
  </si>
  <si>
    <t>75</t>
  </si>
  <si>
    <t>711141559</t>
  </si>
  <si>
    <t>Provedení izolace proti zemní vlhkosti pásy přitavením vodorovné NAIP</t>
  </si>
  <si>
    <t>1695651893</t>
  </si>
  <si>
    <t>76</t>
  </si>
  <si>
    <t>62853004</t>
  </si>
  <si>
    <t>pás asfaltový natavitelný modifikovaný SBS tl 4,0mm s vložkou ze skleněné tkaniny a spalitelnou PE fólií nebo jemnozrnný minerálním posypem na horním povrchu</t>
  </si>
  <si>
    <t>854830086</t>
  </si>
  <si>
    <t>77</t>
  </si>
  <si>
    <t>998711102</t>
  </si>
  <si>
    <t>Přesun hmot tonážní pro izolace proti vodě, vlhkosti a plynům v objektech výšky do 12 m</t>
  </si>
  <si>
    <t>1265564975</t>
  </si>
  <si>
    <t>713</t>
  </si>
  <si>
    <t>Izolace tepelné</t>
  </si>
  <si>
    <t>78</t>
  </si>
  <si>
    <t>713111121</t>
  </si>
  <si>
    <t>Montáž izolace tepelné spodem stropů s uchycením drátem rohoží, pásů, dílců, desek</t>
  </si>
  <si>
    <t>-1816369948</t>
  </si>
  <si>
    <t>79</t>
  </si>
  <si>
    <t>63152097</t>
  </si>
  <si>
    <t>pás tepelně izolační univerzální λ=0,032-0,033 tl 60mm</t>
  </si>
  <si>
    <t>-538611486</t>
  </si>
  <si>
    <t>80</t>
  </si>
  <si>
    <t>713120831</t>
  </si>
  <si>
    <t>Odstranění tepelné izolace podlah volně kladených okrajových pásků</t>
  </si>
  <si>
    <t>-1181122294</t>
  </si>
  <si>
    <t>81</t>
  </si>
  <si>
    <t>713121121</t>
  </si>
  <si>
    <t>Montáž izolace tepelné podlah volně kladenými rohožemi, pásy, dílci, deskami 2 vrstvy</t>
  </si>
  <si>
    <t>526535137</t>
  </si>
  <si>
    <t>82</t>
  </si>
  <si>
    <t>28376559</t>
  </si>
  <si>
    <t>deska polystyrénová pro snížení kročejového hluku (max. zatížení 6,5 kN/m2) tl 50mm</t>
  </si>
  <si>
    <t>-508830421</t>
  </si>
  <si>
    <t>83</t>
  </si>
  <si>
    <t>713121211</t>
  </si>
  <si>
    <t>Montáž izolace tepelné podlah volně kladenými okrajovými pásky</t>
  </si>
  <si>
    <t>-194257766</t>
  </si>
  <si>
    <t>84</t>
  </si>
  <si>
    <t>63140274</t>
  </si>
  <si>
    <t>pásek okrajový izolační minerální plovoucích podlah š 120mm tl 12mm</t>
  </si>
  <si>
    <t>-123375145</t>
  </si>
  <si>
    <t>85</t>
  </si>
  <si>
    <t>713191132</t>
  </si>
  <si>
    <t>Montáž izolace tepelné podlah, stropů vrchem nebo střech překrytí separační fólií z PE</t>
  </si>
  <si>
    <t>444199809</t>
  </si>
  <si>
    <t>86</t>
  </si>
  <si>
    <t>28329042</t>
  </si>
  <si>
    <t>fólie PE separační či ochranná tl 0,2mm</t>
  </si>
  <si>
    <t>225327266</t>
  </si>
  <si>
    <t>87</t>
  </si>
  <si>
    <t>998713103</t>
  </si>
  <si>
    <t>Přesun hmot tonážní pro izolace tepelné v objektech v do 24 m</t>
  </si>
  <si>
    <t>387958888</t>
  </si>
  <si>
    <t>725</t>
  </si>
  <si>
    <t>Zdravotechnika - zařizovací předměty</t>
  </si>
  <si>
    <t>88</t>
  </si>
  <si>
    <t>725110811</t>
  </si>
  <si>
    <t>Demontáž klozetů splachovací s nádrží</t>
  </si>
  <si>
    <t>soubor</t>
  </si>
  <si>
    <t>1323587318</t>
  </si>
  <si>
    <t>89</t>
  </si>
  <si>
    <t>725210821</t>
  </si>
  <si>
    <t>Demontáž umyvadel bez výtokových armatur</t>
  </si>
  <si>
    <t>516295050</t>
  </si>
  <si>
    <t>90</t>
  </si>
  <si>
    <t>725530823</t>
  </si>
  <si>
    <t>Demontáž ohřívač elektrický tlakový do 200 litrů</t>
  </si>
  <si>
    <t>613254125</t>
  </si>
  <si>
    <t>91</t>
  </si>
  <si>
    <t>725530991-R</t>
  </si>
  <si>
    <t>Demontáž žlabů ocelových</t>
  </si>
  <si>
    <t>-1307538355</t>
  </si>
  <si>
    <t>92</t>
  </si>
  <si>
    <t>725530992-R</t>
  </si>
  <si>
    <t>Demontáž ostatních zařízení, výlevek, baterií, uzávěrů, kohoutů, potrubí, jinde neuvedených</t>
  </si>
  <si>
    <t>hod</t>
  </si>
  <si>
    <t>-1767376894</t>
  </si>
  <si>
    <t>731</t>
  </si>
  <si>
    <t>Ústřední vytápění - kotelny</t>
  </si>
  <si>
    <t>93</t>
  </si>
  <si>
    <t>731200825</t>
  </si>
  <si>
    <t>Demontáž kotle ocelového na plynná nebo kapalná paliva výkon do 40 kW</t>
  </si>
  <si>
    <t>-1583689767</t>
  </si>
  <si>
    <t>763</t>
  </si>
  <si>
    <t>Konstrukce suché výstavby</t>
  </si>
  <si>
    <t>94</t>
  </si>
  <si>
    <t>763111462</t>
  </si>
  <si>
    <t>SDK příčka tl 150 mm profil CW+UW 100 desky 2x akustická 12,5 s izolací EI 90 Rw 61 dB</t>
  </si>
  <si>
    <t>-145934576</t>
  </si>
  <si>
    <t>95</t>
  </si>
  <si>
    <t>763131461</t>
  </si>
  <si>
    <t>SDK podhled desky 2xH2 12,5 bez izolace dvouvrstvá spodní kce profil CD+UD</t>
  </si>
  <si>
    <t>-1599682768</t>
  </si>
  <si>
    <t>96</t>
  </si>
  <si>
    <t>763131751</t>
  </si>
  <si>
    <t>Montáž parotěsné zábrany do SDK podhledu</t>
  </si>
  <si>
    <t>628272730</t>
  </si>
  <si>
    <t>97</t>
  </si>
  <si>
    <t>28329274</t>
  </si>
  <si>
    <t>fólie PE vyztužená pro parotěsnou vrstvu (reakce na oheň - třída E) 110g/m2</t>
  </si>
  <si>
    <t>-595033784</t>
  </si>
  <si>
    <t>98</t>
  </si>
  <si>
    <t>763135101</t>
  </si>
  <si>
    <t>Montáž SDK kazetového podhledu z kazet 600x600 mm na zavěšenou viditelnou nosnou konstrukci</t>
  </si>
  <si>
    <t>-1772933588</t>
  </si>
  <si>
    <t>99</t>
  </si>
  <si>
    <t>59030591-R</t>
  </si>
  <si>
    <t>podhled kazetový akustický na viditelný rastr 600x600mm splňující požadavky učeben</t>
  </si>
  <si>
    <t>-1447816819</t>
  </si>
  <si>
    <t>100</t>
  </si>
  <si>
    <t>763411111</t>
  </si>
  <si>
    <t>Sanitární příčky do mokrého prostředí, desky s HPL - laminátem tl 19,6 mm</t>
  </si>
  <si>
    <t>502018522</t>
  </si>
  <si>
    <t>101</t>
  </si>
  <si>
    <t>763411121</t>
  </si>
  <si>
    <t>Dveře sanitárních příček, desky s HPL - laminátem tl 19,6 mm, š do 800 mm, v do 2000 mm</t>
  </si>
  <si>
    <t>1264251437</t>
  </si>
  <si>
    <t>102</t>
  </si>
  <si>
    <t>998763303</t>
  </si>
  <si>
    <t>Přesun hmot tonážní pro sádrokartonové konstrukce v objektech v do 24 m</t>
  </si>
  <si>
    <t>-1741226050</t>
  </si>
  <si>
    <t>766</t>
  </si>
  <si>
    <t>Konstrukce truhlářské</t>
  </si>
  <si>
    <t>103</t>
  </si>
  <si>
    <t>766660001</t>
  </si>
  <si>
    <t>Montáž dveřních křídel otvíravých jednokřídlových š do 0,8 m do ocelové zárubně</t>
  </si>
  <si>
    <t>-845106141</t>
  </si>
  <si>
    <t>104</t>
  </si>
  <si>
    <t>61162084</t>
  </si>
  <si>
    <t>dveře jednokřídlé dřevotřískové povrch laminátový plné 600x1970/2100mm</t>
  </si>
  <si>
    <t>-1567396273</t>
  </si>
  <si>
    <t>105</t>
  </si>
  <si>
    <t>61162085</t>
  </si>
  <si>
    <t>dveře jednokřídlé dřevotřískové povrch laminátový plné 700x1970/2100mm</t>
  </si>
  <si>
    <t>570824401</t>
  </si>
  <si>
    <t>106</t>
  </si>
  <si>
    <t>61162086</t>
  </si>
  <si>
    <t>dveře jednokřídlé dřevotřískové povrch laminátový plné 800x1970/2100mm</t>
  </si>
  <si>
    <t>-2071142905</t>
  </si>
  <si>
    <t>107</t>
  </si>
  <si>
    <t>766660002</t>
  </si>
  <si>
    <t>Montáž dveřních křídel otvíravých jednokřídlových š přes 0,8 m do ocelové zárubně</t>
  </si>
  <si>
    <t>2076649503</t>
  </si>
  <si>
    <t>108</t>
  </si>
  <si>
    <t>61162087</t>
  </si>
  <si>
    <t>dveře jednokřídlé dřevotřískové povrch laminátový plné 900x1970/2100mm</t>
  </si>
  <si>
    <t>812762743</t>
  </si>
  <si>
    <t>109</t>
  </si>
  <si>
    <t>766660011</t>
  </si>
  <si>
    <t>Montáž dveřních křídel otvíravých dvoukřídlových š do 1,45 m do ocelové zárubně</t>
  </si>
  <si>
    <t>-1742697155</t>
  </si>
  <si>
    <t>110</t>
  </si>
  <si>
    <t>61162115</t>
  </si>
  <si>
    <t>dveře dvoukřídlé dřevotřískové povrch laminátový plné 1450x1970/2100mm</t>
  </si>
  <si>
    <t>-1991328410</t>
  </si>
  <si>
    <t>111</t>
  </si>
  <si>
    <t>766660021</t>
  </si>
  <si>
    <t>Montáž dveřních křídel otvíravých jednokřídlových š do 0,8 m požárních do ocelové zárubně</t>
  </si>
  <si>
    <t>-805967837</t>
  </si>
  <si>
    <t>112</t>
  </si>
  <si>
    <t>61162098</t>
  </si>
  <si>
    <t>dveře jednokřídlé dřevotřískové protipožární EI (EW) 30 D3 povrch laminátový plné 800x1970/2100mm</t>
  </si>
  <si>
    <t>246476539</t>
  </si>
  <si>
    <t>113</t>
  </si>
  <si>
    <t>766660022</t>
  </si>
  <si>
    <t>Montáž dveřních křídel otvíravých jednokřídlových š přes 0,8 m požárních do ocelové zárubně</t>
  </si>
  <si>
    <t>-954359118</t>
  </si>
  <si>
    <t>114</t>
  </si>
  <si>
    <t>61165314</t>
  </si>
  <si>
    <t>dveře jednokřídlé dřevotřískové protipožární EI (EW) 30 D3 povrch laminátový plné 900x1970/2100mm</t>
  </si>
  <si>
    <t>419244721</t>
  </si>
  <si>
    <t>115</t>
  </si>
  <si>
    <t>766660322</t>
  </si>
  <si>
    <t>Montáž posuvných dveří dvoukřídlových průchozí šířky do 2450 mm do pouzdra se dvěma kapsami</t>
  </si>
  <si>
    <t>-1181162915</t>
  </si>
  <si>
    <t>116</t>
  </si>
  <si>
    <t>61165391-R</t>
  </si>
  <si>
    <t>dveře dvoukřídlé dřevotřískové povrch laminátový plné 2400x2100mm</t>
  </si>
  <si>
    <t>1278010922</t>
  </si>
  <si>
    <t>117</t>
  </si>
  <si>
    <t>766660717</t>
  </si>
  <si>
    <t>Montáž dveřních křídel samozavírače na ocelovou zárubeň</t>
  </si>
  <si>
    <t>-1600602907</t>
  </si>
  <si>
    <t>118</t>
  </si>
  <si>
    <t>54917250</t>
  </si>
  <si>
    <t>samozavírač dveří hydraulický K214 č.11 zlatá bronz</t>
  </si>
  <si>
    <t>2021236948</t>
  </si>
  <si>
    <t>119</t>
  </si>
  <si>
    <t>766660729</t>
  </si>
  <si>
    <t>Montáž dveřního interiérového kování - štítku s klikou</t>
  </si>
  <si>
    <t>-1520355786</t>
  </si>
  <si>
    <t>120</t>
  </si>
  <si>
    <t>54914622</t>
  </si>
  <si>
    <t>kování dveřní vrchní klika včetně štítu a montážního materiálu BB 72 matný nikl</t>
  </si>
  <si>
    <t>1614242876</t>
  </si>
  <si>
    <t>121</t>
  </si>
  <si>
    <t>54914691-R</t>
  </si>
  <si>
    <t>kování dveřní vrchní klika včetně štítu a montážního materiálu WC zámek s ukazatelem matný nikl</t>
  </si>
  <si>
    <t>-650439407</t>
  </si>
  <si>
    <t>122</t>
  </si>
  <si>
    <t>766660799-R</t>
  </si>
  <si>
    <t>Elektrozámek, příprava na vedení v ocel zárubni</t>
  </si>
  <si>
    <t>949721516</t>
  </si>
  <si>
    <t>123</t>
  </si>
  <si>
    <t>766695212</t>
  </si>
  <si>
    <t>Montáž truhlářských prahů dveří jednokřídlových šířky do 10 cm</t>
  </si>
  <si>
    <t>1823775590</t>
  </si>
  <si>
    <t>124</t>
  </si>
  <si>
    <t>61187156</t>
  </si>
  <si>
    <t>práh dveřní dřevěný dubový tl 20mm dl 820mm š 100mm</t>
  </si>
  <si>
    <t>-417944002</t>
  </si>
  <si>
    <t>125</t>
  </si>
  <si>
    <t>766825825-R</t>
  </si>
  <si>
    <t>Vybourání dřevěných stupínků v učebnách včetně podlahové krytiny a nosné konstrukce</t>
  </si>
  <si>
    <t>1727438197</t>
  </si>
  <si>
    <t>126</t>
  </si>
  <si>
    <t>998766103</t>
  </si>
  <si>
    <t>Přesun hmot tonážní pro konstrukce truhlářské v objektech v do 24 m</t>
  </si>
  <si>
    <t>962514337</t>
  </si>
  <si>
    <t>771</t>
  </si>
  <si>
    <t>Podlahy z dlaždic</t>
  </si>
  <si>
    <t>127</t>
  </si>
  <si>
    <t>771111011</t>
  </si>
  <si>
    <t>Vysátí podkladu před pokládkou dlažby</t>
  </si>
  <si>
    <t>279121540</t>
  </si>
  <si>
    <t>771121011</t>
  </si>
  <si>
    <t>Nátěr penetrační na podlahu</t>
  </si>
  <si>
    <t>-179151132</t>
  </si>
  <si>
    <t>129</t>
  </si>
  <si>
    <t>771151022</t>
  </si>
  <si>
    <t>Samonivelační stěrka podlah pevnosti 30 MPa tl 5 mm</t>
  </si>
  <si>
    <t>1735816260</t>
  </si>
  <si>
    <t>130</t>
  </si>
  <si>
    <t>771573810</t>
  </si>
  <si>
    <t>Demontáž podlah z dlaždic keramických lepených</t>
  </si>
  <si>
    <t>-579516437</t>
  </si>
  <si>
    <t>131</t>
  </si>
  <si>
    <t>771574113</t>
  </si>
  <si>
    <t>Montáž podlah keramických hladkých lepených flexibilním lepidlem do 19 ks/m2</t>
  </si>
  <si>
    <t>144130318</t>
  </si>
  <si>
    <t>132</t>
  </si>
  <si>
    <t>59761499-R</t>
  </si>
  <si>
    <t>dlažba keramická 12-19 ks/m2, splňující požadavky sociálního zařízení škol</t>
  </si>
  <si>
    <t>1170713252</t>
  </si>
  <si>
    <t>133</t>
  </si>
  <si>
    <t>771591112</t>
  </si>
  <si>
    <t>Izolace pod dlažbu nátěrem nebo stěrkou ve dvou vrstvách</t>
  </si>
  <si>
    <t>-1795751869</t>
  </si>
  <si>
    <t>134</t>
  </si>
  <si>
    <t>771591115</t>
  </si>
  <si>
    <t>Podlahy spárování silikonem</t>
  </si>
  <si>
    <t>1790397681</t>
  </si>
  <si>
    <t>135</t>
  </si>
  <si>
    <t>771591264</t>
  </si>
  <si>
    <t>Izolace těsnícími pásy mezi podlahou a stěnou</t>
  </si>
  <si>
    <t>-1924338042</t>
  </si>
  <si>
    <t>136</t>
  </si>
  <si>
    <t>771592011</t>
  </si>
  <si>
    <t>Čištění vnitřních ploch podlah nebo schodišť po položení dlažby chemickými prostředky</t>
  </si>
  <si>
    <t>-1721658407</t>
  </si>
  <si>
    <t>137</t>
  </si>
  <si>
    <t>998771103</t>
  </si>
  <si>
    <t>Přesun hmot tonážní pro podlahy z dlaždic v objektech v do 24 m</t>
  </si>
  <si>
    <t>-826217836</t>
  </si>
  <si>
    <t>776</t>
  </si>
  <si>
    <t>Podlahy povlakové</t>
  </si>
  <si>
    <t>138</t>
  </si>
  <si>
    <t>776111115</t>
  </si>
  <si>
    <t>Broušení podkladu povlakových podlah před litím stěrky</t>
  </si>
  <si>
    <t>-286083032</t>
  </si>
  <si>
    <t>139</t>
  </si>
  <si>
    <t>776121321</t>
  </si>
  <si>
    <t>Vodou ředitelná penetrace savého podkladu povlakových podlah neředěná</t>
  </si>
  <si>
    <t>1763297362</t>
  </si>
  <si>
    <t>140</t>
  </si>
  <si>
    <t>776141122</t>
  </si>
  <si>
    <t>Vyrovnání podkladu povlakových podlah stěrkou pevnosti 30 MPa tl 5 mm</t>
  </si>
  <si>
    <t>470094619</t>
  </si>
  <si>
    <t>141</t>
  </si>
  <si>
    <t>776201812</t>
  </si>
  <si>
    <t>Demontáž lepených povlakových podlah s podložkou ručně</t>
  </si>
  <si>
    <t>-1718334473</t>
  </si>
  <si>
    <t>142</t>
  </si>
  <si>
    <t>776221111</t>
  </si>
  <si>
    <t>Lepení pásů z PVC standardním lepidlem</t>
  </si>
  <si>
    <t>-1576107551</t>
  </si>
  <si>
    <t>143</t>
  </si>
  <si>
    <t>28411000</t>
  </si>
  <si>
    <t>PVC heterogenní zátěžová antibakteriální tl 2,25mm, nášlapná vrstva 0,90mm, třída zátěže 34/43, otlak do 0,03mm, R10, hořlavost Bfl S1</t>
  </si>
  <si>
    <t>1533444130</t>
  </si>
  <si>
    <t>144</t>
  </si>
  <si>
    <t>776410811</t>
  </si>
  <si>
    <t>Odstranění soklíků a lišt pryžových nebo plastových</t>
  </si>
  <si>
    <t>296865118</t>
  </si>
  <si>
    <t>145</t>
  </si>
  <si>
    <t>776411111</t>
  </si>
  <si>
    <t>Montáž obvodových soklíků výšky do 80 mm</t>
  </si>
  <si>
    <t>-1217940169</t>
  </si>
  <si>
    <t>28411003</t>
  </si>
  <si>
    <t>lišta soklová PVC 30x30mm</t>
  </si>
  <si>
    <t>2050496284</t>
  </si>
  <si>
    <t>147</t>
  </si>
  <si>
    <t>998776103</t>
  </si>
  <si>
    <t>Přesun hmot tonážní pro podlahy povlakové v objektech v do 24 m</t>
  </si>
  <si>
    <t>-1179413300</t>
  </si>
  <si>
    <t>781</t>
  </si>
  <si>
    <t>Dokončovací práce - obklady</t>
  </si>
  <si>
    <t>148</t>
  </si>
  <si>
    <t>781111011</t>
  </si>
  <si>
    <t>Ometení (oprášení) stěny při přípravě podkladu</t>
  </si>
  <si>
    <t>936551639</t>
  </si>
  <si>
    <t>149</t>
  </si>
  <si>
    <t>781121011</t>
  </si>
  <si>
    <t>Nátěr penetrační na stěnu</t>
  </si>
  <si>
    <t>1224610078</t>
  </si>
  <si>
    <t>150</t>
  </si>
  <si>
    <t>781151031</t>
  </si>
  <si>
    <t>Celoplošné vyrovnání podkladu stěrkou tl 3 mm</t>
  </si>
  <si>
    <t>1648994465</t>
  </si>
  <si>
    <t>151</t>
  </si>
  <si>
    <t>781161021</t>
  </si>
  <si>
    <t>Montáž profilu ukončujícího rohového nebo vanového</t>
  </si>
  <si>
    <t>1042004916</t>
  </si>
  <si>
    <t>152</t>
  </si>
  <si>
    <t>28342001</t>
  </si>
  <si>
    <t>lišta ukončovací pro obklady profilovaná v barvě</t>
  </si>
  <si>
    <t>40348421</t>
  </si>
  <si>
    <t>153</t>
  </si>
  <si>
    <t>781473810</t>
  </si>
  <si>
    <t>Demontáž obkladů z obkladaček keramických lepených</t>
  </si>
  <si>
    <t>1571772349</t>
  </si>
  <si>
    <t>154</t>
  </si>
  <si>
    <t>781474113</t>
  </si>
  <si>
    <t>Montáž obkladů vnitřních keramických hladkých do 19 ks/m2 lepených flexibilním lepidlem</t>
  </si>
  <si>
    <t>98904635</t>
  </si>
  <si>
    <t>155</t>
  </si>
  <si>
    <t>59761071</t>
  </si>
  <si>
    <t>obklad keramický hladký přes 12 do 19ks/m2</t>
  </si>
  <si>
    <t>745997334</t>
  </si>
  <si>
    <t>156</t>
  </si>
  <si>
    <t>781495115</t>
  </si>
  <si>
    <t>Spárování vnitřních obkladů silikonem</t>
  </si>
  <si>
    <t>-2133805767</t>
  </si>
  <si>
    <t>157</t>
  </si>
  <si>
    <t>781495141</t>
  </si>
  <si>
    <t>Průnik obkladem kruhový do DN 30</t>
  </si>
  <si>
    <t>-2102708802</t>
  </si>
  <si>
    <t>158</t>
  </si>
  <si>
    <t>781495143</t>
  </si>
  <si>
    <t>Průnik obkladem kruhový přes DN 90</t>
  </si>
  <si>
    <t>-927052585</t>
  </si>
  <si>
    <t>159</t>
  </si>
  <si>
    <t>781495211</t>
  </si>
  <si>
    <t>Čištění vnitřních ploch stěn po provedení obkladu chemickými prostředky</t>
  </si>
  <si>
    <t>-100136271</t>
  </si>
  <si>
    <t>160</t>
  </si>
  <si>
    <t>998781103</t>
  </si>
  <si>
    <t>Přesun hmot tonážní pro obklady keramické v objektech v do 24 m</t>
  </si>
  <si>
    <t>143787374</t>
  </si>
  <si>
    <t>783</t>
  </si>
  <si>
    <t>Dokončovací práce - nátěry</t>
  </si>
  <si>
    <t>161</t>
  </si>
  <si>
    <t>783301303</t>
  </si>
  <si>
    <t>Bezoplachové odrezivění zámečnických konstrukcí</t>
  </si>
  <si>
    <t>1354596304</t>
  </si>
  <si>
    <t>162</t>
  </si>
  <si>
    <t>783325101</t>
  </si>
  <si>
    <t>Mezinátěr jednonásobný akrylátový mezinátěr zámečnických konstrukcí</t>
  </si>
  <si>
    <t>1330132348</t>
  </si>
  <si>
    <t>163</t>
  </si>
  <si>
    <t>783325109-R</t>
  </si>
  <si>
    <t>Renovace nátěru zábradlí schodiště</t>
  </si>
  <si>
    <t>2063286541</t>
  </si>
  <si>
    <t>164</t>
  </si>
  <si>
    <t>783327101</t>
  </si>
  <si>
    <t>Krycí jednonásobný akrylátový nátěr zámečnických konstrukcí</t>
  </si>
  <si>
    <t>-606189309</t>
  </si>
  <si>
    <t>165</t>
  </si>
  <si>
    <t>783801505</t>
  </si>
  <si>
    <t>Omytí omítek s odmaštěním před provedením nátěru</t>
  </si>
  <si>
    <t>-509974956</t>
  </si>
  <si>
    <t>166</t>
  </si>
  <si>
    <t>783827121</t>
  </si>
  <si>
    <t>Krycí jednonásobný akrylátový nátěr omítek stupně členitosti 1 a 2</t>
  </si>
  <si>
    <t>-983811084</t>
  </si>
  <si>
    <t>784</t>
  </si>
  <si>
    <t>Dokončovací práce - malby a tapety</t>
  </si>
  <si>
    <t>167</t>
  </si>
  <si>
    <t>784121001</t>
  </si>
  <si>
    <t>Oškrabání malby v mísnostech výšky do 3,80 m</t>
  </si>
  <si>
    <t>-789726584</t>
  </si>
  <si>
    <t>168</t>
  </si>
  <si>
    <t>784181101</t>
  </si>
  <si>
    <t>Základní akrylátová jednonásobná penetrace podkladu v místnostech výšky do 3,80m</t>
  </si>
  <si>
    <t>-1998315926</t>
  </si>
  <si>
    <t>169</t>
  </si>
  <si>
    <t>784191007</t>
  </si>
  <si>
    <t>Čištění vnitřních ploch podlah po provedení malířských prací</t>
  </si>
  <si>
    <t>-1418836993</t>
  </si>
  <si>
    <t>170</t>
  </si>
  <si>
    <t>784211101</t>
  </si>
  <si>
    <t>Dvojnásobné bílé malby ze směsí za mokra výborně otěruvzdorných v místnostech výšky do 3,80 m</t>
  </si>
  <si>
    <t>1274821678</t>
  </si>
  <si>
    <t>VRN</t>
  </si>
  <si>
    <t>Vedlejší rozpočtové náklady</t>
  </si>
  <si>
    <t>171</t>
  </si>
  <si>
    <t>045002009-R</t>
  </si>
  <si>
    <t>Vedlejší rozpočtové náklady, posudky, revize, zařízení staveniště</t>
  </si>
  <si>
    <t>...</t>
  </si>
  <si>
    <t>1024</t>
  </si>
  <si>
    <t>923462936</t>
  </si>
  <si>
    <t>02 - ZTI</t>
  </si>
  <si>
    <t>D1 - Montáž zařizovacích předmětů</t>
  </si>
  <si>
    <t>D2 - Zařizovací předměty</t>
  </si>
  <si>
    <t>D3 - Vnitřní vodovod</t>
  </si>
  <si>
    <t>D4 - Vnitřní kanalizace</t>
  </si>
  <si>
    <t>D1</t>
  </si>
  <si>
    <t>Montáž zařizovacích předmětů</t>
  </si>
  <si>
    <t>Pol1</t>
  </si>
  <si>
    <t>Montáž baterií stojánkových</t>
  </si>
  <si>
    <t>ks</t>
  </si>
  <si>
    <t>Pol2</t>
  </si>
  <si>
    <t xml:space="preserve">Montáž baterie sprchová (nástěnná),dřezová </t>
  </si>
  <si>
    <t>Pol3</t>
  </si>
  <si>
    <t>Montáž WC kombi  se sedátkem</t>
  </si>
  <si>
    <t>Pol4</t>
  </si>
  <si>
    <t>Montáž umyvadlo</t>
  </si>
  <si>
    <t>Pol5</t>
  </si>
  <si>
    <t>Montáž plastová dvířka 300x150 mm</t>
  </si>
  <si>
    <t>Pol6</t>
  </si>
  <si>
    <t>Montáž sifon umyvadlový</t>
  </si>
  <si>
    <t>Pol7</t>
  </si>
  <si>
    <t>Montáž sifon sprchový samočistící HL</t>
  </si>
  <si>
    <t>Pol8</t>
  </si>
  <si>
    <t>Montáž vanička čtvercová 900x900 mm</t>
  </si>
  <si>
    <t>Pol9</t>
  </si>
  <si>
    <t>Montáž sprchové dveře š=900 mm</t>
  </si>
  <si>
    <t>Pol10</t>
  </si>
  <si>
    <t>Montáž průtokový el.ohřivač vody 10l</t>
  </si>
  <si>
    <t>Pol11</t>
  </si>
  <si>
    <t>Montáž sprchový kout 900 kruhový s plast vaničkou a sifonem</t>
  </si>
  <si>
    <t>Pol12</t>
  </si>
  <si>
    <t>Montáž pisoárového žlabu nerezového</t>
  </si>
  <si>
    <t>D2</t>
  </si>
  <si>
    <t>Zařizovací předměty</t>
  </si>
  <si>
    <t>Pol13</t>
  </si>
  <si>
    <t>baterie pák. stoján. Umyvadlová</t>
  </si>
  <si>
    <t>Pol14</t>
  </si>
  <si>
    <t>baterie stojánková výlevková</t>
  </si>
  <si>
    <t>Pol15</t>
  </si>
  <si>
    <t>baterie sprchová (nástěnná),dřezová</t>
  </si>
  <si>
    <t>Pol16</t>
  </si>
  <si>
    <t>WC  se sedátkem</t>
  </si>
  <si>
    <t>Pol17</t>
  </si>
  <si>
    <t>umyvadlo</t>
  </si>
  <si>
    <t>Pol18</t>
  </si>
  <si>
    <t>plastová dvířka 300x150 mm</t>
  </si>
  <si>
    <t>Pol19</t>
  </si>
  <si>
    <t>sifon umyvadlový</t>
  </si>
  <si>
    <t>Pol20</t>
  </si>
  <si>
    <t>sifon sprchový samočistící HL</t>
  </si>
  <si>
    <t>Pol21</t>
  </si>
  <si>
    <t>vanička čtvercová 900x900 mm</t>
  </si>
  <si>
    <t>Pol22</t>
  </si>
  <si>
    <t>sprchové dveře š=900 mm</t>
  </si>
  <si>
    <t>Pol23</t>
  </si>
  <si>
    <t>průtokový el.ohřivač vody 10l</t>
  </si>
  <si>
    <t>Pol24</t>
  </si>
  <si>
    <t xml:space="preserve">sprchový kout 900 kruhový s plast vaničkou a sifonem </t>
  </si>
  <si>
    <t>Pol25</t>
  </si>
  <si>
    <t>žlab pisoárový nerezový výška 1,2m</t>
  </si>
  <si>
    <t>D3</t>
  </si>
  <si>
    <t>Vnitřní vodovod</t>
  </si>
  <si>
    <t>Pol26</t>
  </si>
  <si>
    <t>KKr 15</t>
  </si>
  <si>
    <t>Pol27</t>
  </si>
  <si>
    <t>plastové DN 15 mm,i</t>
  </si>
  <si>
    <t>Pol28</t>
  </si>
  <si>
    <t>plastové DN 20 mm,i</t>
  </si>
  <si>
    <t>Pol29</t>
  </si>
  <si>
    <t>plastové DN 32 mm,i</t>
  </si>
  <si>
    <t>Pol30</t>
  </si>
  <si>
    <t>Montáž vnitřního vodovodu</t>
  </si>
  <si>
    <t>Pol31</t>
  </si>
  <si>
    <t>Napojení na stávající vnitřní vodovod</t>
  </si>
  <si>
    <t>D4</t>
  </si>
  <si>
    <t>Vnitřní kanalizace</t>
  </si>
  <si>
    <t>Pol32</t>
  </si>
  <si>
    <t>zpětná klapka DN 125 mm - HL 715.2</t>
  </si>
  <si>
    <t>Pol33</t>
  </si>
  <si>
    <t>čistící kus CK DN 110 mm</t>
  </si>
  <si>
    <t>Pol34</t>
  </si>
  <si>
    <t xml:space="preserve">PVC75x1,9   </t>
  </si>
  <si>
    <t>Pol35</t>
  </si>
  <si>
    <t xml:space="preserve">PVC110x3,2   </t>
  </si>
  <si>
    <t>Pol36</t>
  </si>
  <si>
    <t>PVC 125x3,2</t>
  </si>
  <si>
    <t>Pol37</t>
  </si>
  <si>
    <t>Montáž vnitřní kanalizace</t>
  </si>
  <si>
    <t>Pol38</t>
  </si>
  <si>
    <t>Napojení na stávající vnitřní kanalizaci (PVC, litina)</t>
  </si>
  <si>
    <t>Pol39</t>
  </si>
  <si>
    <t>Stavební přípomoce, vysekání drážek, prostupů, zednické začištění</t>
  </si>
  <si>
    <t>Pol40</t>
  </si>
  <si>
    <t>Stavební přípomoce, výkop rýhy pro uložení kanalizace, zásyp, oprava hydroizolace, betonáž</t>
  </si>
  <si>
    <t>Pol41</t>
  </si>
  <si>
    <t>Podružný materiál</t>
  </si>
  <si>
    <t>Pol42</t>
  </si>
  <si>
    <t>Tlakové a těsnící zkoušky</t>
  </si>
  <si>
    <t>Pol43</t>
  </si>
  <si>
    <t>Doprava a přesun hmot</t>
  </si>
  <si>
    <t>03 - Vytápění</t>
  </si>
  <si>
    <t>D1 - Tělesa ÚT</t>
  </si>
  <si>
    <t>D2 - potrubí ÚT</t>
  </si>
  <si>
    <t xml:space="preserve">D3 - Ostatní   </t>
  </si>
  <si>
    <t>Tělesa ÚT</t>
  </si>
  <si>
    <t>Pol44</t>
  </si>
  <si>
    <t>Montáž otopných deských těles, montážní materiál</t>
  </si>
  <si>
    <t>Pol45</t>
  </si>
  <si>
    <t>Otopné těleso dvoudeskové, levé spodní připojení, vestavěný ventil -600/600</t>
  </si>
  <si>
    <t>Pol46</t>
  </si>
  <si>
    <t>Otopné těleso dvoudeskové, levé spodní připojení, vestavěný ventil -600/900</t>
  </si>
  <si>
    <t>Pol47</t>
  </si>
  <si>
    <t>Otopné těleso dvoudeskové, levé spodní připojení, vestavěný ventil -1100/900</t>
  </si>
  <si>
    <t>Pol48</t>
  </si>
  <si>
    <t>Montáž termostatických ventilů</t>
  </si>
  <si>
    <t>Pol49</t>
  </si>
  <si>
    <t>Termostaticky ventil 10</t>
  </si>
  <si>
    <t>Pol50</t>
  </si>
  <si>
    <t>Montáž šroubení s kulovymi kohouty</t>
  </si>
  <si>
    <t>Pol51</t>
  </si>
  <si>
    <t>šroubení VK s kulovymi kohouty pro kompaktní ventilová tělesa DN 15</t>
  </si>
  <si>
    <t>potrubí ÚT</t>
  </si>
  <si>
    <t>Pol52</t>
  </si>
  <si>
    <t>Montáž potrubí plastového</t>
  </si>
  <si>
    <t>Pol53</t>
  </si>
  <si>
    <t>Potrubí plastové z PP-RCT spojované svařováním D 16x2,2</t>
  </si>
  <si>
    <t>Pol54</t>
  </si>
  <si>
    <t>Potrubí plastové z PP-RCT spojované svařováním D 20x2,8</t>
  </si>
  <si>
    <t>Pol55</t>
  </si>
  <si>
    <t>Ochrana potrubí ústředního vytápění termoizolačními trubicemi z PE tl do 6 mm DN do 22 mm</t>
  </si>
  <si>
    <t xml:space="preserve">Ostatní   </t>
  </si>
  <si>
    <t>Pol56</t>
  </si>
  <si>
    <t>Demontáž otopných těles, potrubí, likvidace demontovaného materiálu</t>
  </si>
  <si>
    <t>Pol57</t>
  </si>
  <si>
    <t>Úprava potrubí pro napojení rozvodů, zaslepení stávajícího potrubí a ostatní montážní práce</t>
  </si>
  <si>
    <t>Pol58</t>
  </si>
  <si>
    <t>Ostatní montážní materiál</t>
  </si>
  <si>
    <t>Pol59</t>
  </si>
  <si>
    <t>Vypuštění, napuštění, vyregulování otopné soustavy</t>
  </si>
  <si>
    <t>Pol60</t>
  </si>
  <si>
    <t>Zkouška těsnosti potrubí plastové do D 32x3,0</t>
  </si>
  <si>
    <t>Pol61</t>
  </si>
  <si>
    <t>topné zkoušky</t>
  </si>
  <si>
    <t>Pol62</t>
  </si>
  <si>
    <t>Pol63</t>
  </si>
  <si>
    <t xml:space="preserve">04 - Elektroinstalace </t>
  </si>
  <si>
    <t>D1 - Montáž elektroinstalace</t>
  </si>
  <si>
    <t>D2 - Materiál elektroinstalace</t>
  </si>
  <si>
    <t>D3 - Montáž svítidel</t>
  </si>
  <si>
    <t>D4 - Materiál - svítidla</t>
  </si>
  <si>
    <t>D5 - Ostatní</t>
  </si>
  <si>
    <t>Montáž elektroinstalace</t>
  </si>
  <si>
    <t>Pol65</t>
  </si>
  <si>
    <t>Montáž krabice KR 97/5 rozvodná</t>
  </si>
  <si>
    <t>Pol66</t>
  </si>
  <si>
    <t>Montáž krabice KP 68/2</t>
  </si>
  <si>
    <t>Pol67</t>
  </si>
  <si>
    <t>Montáž krabice KO 125 +SVORK HOP</t>
  </si>
  <si>
    <t>Pol68</t>
  </si>
  <si>
    <t>Montáž kabelu CYKY 3Cx1,5</t>
  </si>
  <si>
    <t>Pol69</t>
  </si>
  <si>
    <t>Montáž kabelu CYKY 3Cx2,5</t>
  </si>
  <si>
    <t>Pol70</t>
  </si>
  <si>
    <t>Montáž drátu CYA 4</t>
  </si>
  <si>
    <t>Pol71</t>
  </si>
  <si>
    <t>Montáž drátu CYA 10</t>
  </si>
  <si>
    <t>Pol72</t>
  </si>
  <si>
    <t>Montáž drátu CYA 25 zž</t>
  </si>
  <si>
    <t>Pol73</t>
  </si>
  <si>
    <t xml:space="preserve">Montáž svorky </t>
  </si>
  <si>
    <t>Pol74</t>
  </si>
  <si>
    <t>Montáž spínače č. 1.pól.10A ,250V</t>
  </si>
  <si>
    <t>Pol75</t>
  </si>
  <si>
    <t>Montáž přepínače střídavý</t>
  </si>
  <si>
    <t>Pol76</t>
  </si>
  <si>
    <t>Montáž lišty 40x20mm</t>
  </si>
  <si>
    <t>Pol77</t>
  </si>
  <si>
    <t>Montáž dvojzásuvky 10/16A,250V 2P+Z</t>
  </si>
  <si>
    <t>Pol78</t>
  </si>
  <si>
    <t>Montáž rozvaděče R2-6 EI30</t>
  </si>
  <si>
    <t>Materiál elektroinstalace</t>
  </si>
  <si>
    <t>Pol79</t>
  </si>
  <si>
    <t>Krabice KR 97/5 rozvodná</t>
  </si>
  <si>
    <t>Pol80</t>
  </si>
  <si>
    <t>Krabice KP 68/2</t>
  </si>
  <si>
    <t>Pol81</t>
  </si>
  <si>
    <t>Krabice KO 125 +SVORK HOP</t>
  </si>
  <si>
    <t>Pol82</t>
  </si>
  <si>
    <t>Kabel CYKY 3Cx1,5</t>
  </si>
  <si>
    <t>Pol83</t>
  </si>
  <si>
    <t>Kabel CYKY 3Cx2,5</t>
  </si>
  <si>
    <t>Pol84</t>
  </si>
  <si>
    <t>Drát CYA 4</t>
  </si>
  <si>
    <t>Pol85</t>
  </si>
  <si>
    <t>Drát CYA 10</t>
  </si>
  <si>
    <t>Pol86</t>
  </si>
  <si>
    <t>Drát CYA 25 zž</t>
  </si>
  <si>
    <t>Pol87</t>
  </si>
  <si>
    <t xml:space="preserve">Svorka </t>
  </si>
  <si>
    <t>Pol88</t>
  </si>
  <si>
    <t>Spínač č. 1.pól.10A ,250V</t>
  </si>
  <si>
    <t>Pol89</t>
  </si>
  <si>
    <t>Přepínač střídavý</t>
  </si>
  <si>
    <t>Pol90</t>
  </si>
  <si>
    <t>Lišta 40x20mm</t>
  </si>
  <si>
    <t>Pol91</t>
  </si>
  <si>
    <t>Dvojzásuvka 10/16A,250V 2P+Z</t>
  </si>
  <si>
    <t>Pol92</t>
  </si>
  <si>
    <t xml:space="preserve">Rozvaděč R2-6 EI30 </t>
  </si>
  <si>
    <t>Montáž svítidel</t>
  </si>
  <si>
    <t>Pol93</t>
  </si>
  <si>
    <t>Vestavné kovové svítidlo LED IP 40, 4000K</t>
  </si>
  <si>
    <t>Pol94</t>
  </si>
  <si>
    <t>Přisazené mřížkové kovové svítidlo IP20 + 2X TRUB.58W</t>
  </si>
  <si>
    <t>Pol95</t>
  </si>
  <si>
    <t>Přisazené mřížkové kovové svítidlo IP20 + 1X TRUB.36W</t>
  </si>
  <si>
    <t>Pol96</t>
  </si>
  <si>
    <t>Přisazené kruhové kovové svítidlo IP20 2X 18W</t>
  </si>
  <si>
    <t>Pol97</t>
  </si>
  <si>
    <t>Přisazené mřížkové kovové svítidlo IP20 +  2X TRUB.18W</t>
  </si>
  <si>
    <t>Materiál - svítidla</t>
  </si>
  <si>
    <t>Pol98</t>
  </si>
  <si>
    <t>Pol99</t>
  </si>
  <si>
    <t>Pol100</t>
  </si>
  <si>
    <t>Pol101</t>
  </si>
  <si>
    <t>Pol102</t>
  </si>
  <si>
    <t>D5</t>
  </si>
  <si>
    <t>Ostatní</t>
  </si>
  <si>
    <t>Pol103</t>
  </si>
  <si>
    <t>Demontáž a likvidace stávající elektroinstalace a svítidel</t>
  </si>
  <si>
    <t>Pol104</t>
  </si>
  <si>
    <t>Pol105</t>
  </si>
  <si>
    <t>Pol106</t>
  </si>
  <si>
    <t>Revize elektroinstalace</t>
  </si>
  <si>
    <t>Pol107</t>
  </si>
  <si>
    <t>05 - EPS</t>
  </si>
  <si>
    <t xml:space="preserve">D1 - </t>
  </si>
  <si>
    <t xml:space="preserve">    D2 - Dodávka</t>
  </si>
  <si>
    <t xml:space="preserve">    D3 - Montážní práce</t>
  </si>
  <si>
    <t>Dodávka</t>
  </si>
  <si>
    <t>Pol108</t>
  </si>
  <si>
    <t>akustický hlásič požáru s vlastním zdrojem</t>
  </si>
  <si>
    <t>Montážní práce</t>
  </si>
  <si>
    <t>Pol109</t>
  </si>
  <si>
    <t>06 - VZT</t>
  </si>
  <si>
    <t>D1 - Montáž vzduchotechniky</t>
  </si>
  <si>
    <t>D2 - Materiál - vzduchotechnika</t>
  </si>
  <si>
    <t>D3 - Ostatní</t>
  </si>
  <si>
    <t>Montáž vzduchotechniky</t>
  </si>
  <si>
    <t>Pol110</t>
  </si>
  <si>
    <t>Montáž os,.vent.ICM 125/900+ vnitř.spoj a manžeta + zpětná klapka D125 mm</t>
  </si>
  <si>
    <t>Pol111</t>
  </si>
  <si>
    <t>Montáž odbočky jednostr.90 st.TEE 125/160 s koncovým krytemDFodb.160/160 mm</t>
  </si>
  <si>
    <t>Pol112</t>
  </si>
  <si>
    <t>Montáž talířového ventilu pro odvod vzduchu  DVS 125mm se zpětnou klapkou</t>
  </si>
  <si>
    <t>Pol113</t>
  </si>
  <si>
    <t>Montáž potrubí  flexibilního 125 mm</t>
  </si>
  <si>
    <t>bm</t>
  </si>
  <si>
    <t>Pol114</t>
  </si>
  <si>
    <t>Montáž spiro potrubí  160 mm</t>
  </si>
  <si>
    <t>Materiál - vzduchotechnika</t>
  </si>
  <si>
    <t>Pol115</t>
  </si>
  <si>
    <t>os,.vent.ICM 125/900+ vnitř.spoj a manžeta + zpětná klapka D125 mm</t>
  </si>
  <si>
    <t>Pol116</t>
  </si>
  <si>
    <t>odbočka jednostr.90 st.TEE 125/160 s koncovým krytemDFodb.160/160 mm</t>
  </si>
  <si>
    <t>Pol117</t>
  </si>
  <si>
    <t>talířový ventil pro odvod vzduchu  DVS 125mm se zpětnou klapkou</t>
  </si>
  <si>
    <t>Pol118</t>
  </si>
  <si>
    <t>potrubí  flexibilní 125 mm</t>
  </si>
  <si>
    <t>Pol119</t>
  </si>
  <si>
    <t>Spiro potrubí  160 mm</t>
  </si>
  <si>
    <t>Pol120</t>
  </si>
  <si>
    <t>Demontáž a likvidace stávající vzduchotechniky</t>
  </si>
  <si>
    <t>Pol121</t>
  </si>
  <si>
    <t>Pol122</t>
  </si>
  <si>
    <t>Pol123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</si>
</sst>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7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4" t="s">
        <v>6</v>
      </c>
      <c r="BT2" s="14" t="s">
        <v>7</v>
      </c>
    </row>
    <row r="3" spans="2:72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19"/>
      <c r="AQ5" s="19"/>
      <c r="AR5" s="17"/>
      <c r="BE5" s="252" t="s">
        <v>15</v>
      </c>
      <c r="BS5" s="14" t="s">
        <v>6</v>
      </c>
    </row>
    <row r="6" spans="2:71" s="1" customFormat="1" ht="37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19"/>
      <c r="AQ6" s="19"/>
      <c r="AR6" s="17"/>
      <c r="BE6" s="25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5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53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53"/>
      <c r="BS10" s="14" t="s">
        <v>6</v>
      </c>
    </row>
    <row r="11" spans="2:71" s="1" customFormat="1" ht="18.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53"/>
      <c r="BS11" s="14" t="s">
        <v>6</v>
      </c>
    </row>
    <row r="12" spans="2:71" s="1" customFormat="1" ht="7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3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53"/>
      <c r="BS13" s="14" t="s">
        <v>6</v>
      </c>
    </row>
    <row r="14" spans="2:71" ht="12.5">
      <c r="B14" s="18"/>
      <c r="C14" s="19"/>
      <c r="D14" s="19"/>
      <c r="E14" s="258" t="s">
        <v>29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53"/>
      <c r="BS14" s="14" t="s">
        <v>6</v>
      </c>
    </row>
    <row r="15" spans="2:71" s="1" customFormat="1" ht="7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3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53"/>
      <c r="BS16" s="14" t="s">
        <v>4</v>
      </c>
    </row>
    <row r="17" spans="2:71" s="1" customFormat="1" ht="18.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53"/>
      <c r="BS17" s="14" t="s">
        <v>32</v>
      </c>
    </row>
    <row r="18" spans="2:71" s="1" customFormat="1" ht="7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3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53"/>
      <c r="BS19" s="14" t="s">
        <v>6</v>
      </c>
    </row>
    <row r="20" spans="2:71" s="1" customFormat="1" ht="18.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53"/>
      <c r="BS20" s="14" t="s">
        <v>32</v>
      </c>
    </row>
    <row r="21" spans="2:57" s="1" customFormat="1" ht="7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3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3"/>
    </row>
    <row r="23" spans="2:57" s="1" customFormat="1" ht="16.5" customHeight="1">
      <c r="B23" s="18"/>
      <c r="C23" s="19"/>
      <c r="D23" s="19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19"/>
      <c r="AP23" s="19"/>
      <c r="AQ23" s="19"/>
      <c r="AR23" s="17"/>
      <c r="BE23" s="253"/>
    </row>
    <row r="24" spans="2:57" s="1" customFormat="1" ht="7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3"/>
    </row>
    <row r="25" spans="2:57" s="1" customFormat="1" ht="7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3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1">
        <f>ROUND(AG94,2)</f>
        <v>0</v>
      </c>
      <c r="AL26" s="262"/>
      <c r="AM26" s="262"/>
      <c r="AN26" s="262"/>
      <c r="AO26" s="262"/>
      <c r="AP26" s="33"/>
      <c r="AQ26" s="33"/>
      <c r="AR26" s="36"/>
      <c r="BE26" s="253"/>
    </row>
    <row r="27" spans="1:57" s="2" customFormat="1" ht="7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3"/>
    </row>
    <row r="28" spans="1:57" s="2" customFormat="1" ht="12.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3" t="s">
        <v>37</v>
      </c>
      <c r="M28" s="263"/>
      <c r="N28" s="263"/>
      <c r="O28" s="263"/>
      <c r="P28" s="263"/>
      <c r="Q28" s="33"/>
      <c r="R28" s="33"/>
      <c r="S28" s="33"/>
      <c r="T28" s="33"/>
      <c r="U28" s="33"/>
      <c r="V28" s="33"/>
      <c r="W28" s="263" t="s">
        <v>38</v>
      </c>
      <c r="X28" s="263"/>
      <c r="Y28" s="263"/>
      <c r="Z28" s="263"/>
      <c r="AA28" s="263"/>
      <c r="AB28" s="263"/>
      <c r="AC28" s="263"/>
      <c r="AD28" s="263"/>
      <c r="AE28" s="263"/>
      <c r="AF28" s="33"/>
      <c r="AG28" s="33"/>
      <c r="AH28" s="33"/>
      <c r="AI28" s="33"/>
      <c r="AJ28" s="33"/>
      <c r="AK28" s="263" t="s">
        <v>39</v>
      </c>
      <c r="AL28" s="263"/>
      <c r="AM28" s="263"/>
      <c r="AN28" s="263"/>
      <c r="AO28" s="263"/>
      <c r="AP28" s="33"/>
      <c r="AQ28" s="33"/>
      <c r="AR28" s="36"/>
      <c r="BE28" s="253"/>
    </row>
    <row r="29" spans="2:57" s="3" customFormat="1" ht="14.4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66">
        <v>0.21</v>
      </c>
      <c r="M29" s="265"/>
      <c r="N29" s="265"/>
      <c r="O29" s="265"/>
      <c r="P29" s="265"/>
      <c r="Q29" s="38"/>
      <c r="R29" s="38"/>
      <c r="S29" s="38"/>
      <c r="T29" s="38"/>
      <c r="U29" s="38"/>
      <c r="V29" s="38"/>
      <c r="W29" s="264">
        <f>ROUND(AZ94,2)</f>
        <v>0</v>
      </c>
      <c r="X29" s="265"/>
      <c r="Y29" s="265"/>
      <c r="Z29" s="265"/>
      <c r="AA29" s="265"/>
      <c r="AB29" s="265"/>
      <c r="AC29" s="265"/>
      <c r="AD29" s="265"/>
      <c r="AE29" s="265"/>
      <c r="AF29" s="38"/>
      <c r="AG29" s="38"/>
      <c r="AH29" s="38"/>
      <c r="AI29" s="38"/>
      <c r="AJ29" s="38"/>
      <c r="AK29" s="264">
        <f>ROUND(AV94,2)</f>
        <v>0</v>
      </c>
      <c r="AL29" s="265"/>
      <c r="AM29" s="265"/>
      <c r="AN29" s="265"/>
      <c r="AO29" s="265"/>
      <c r="AP29" s="38"/>
      <c r="AQ29" s="38"/>
      <c r="AR29" s="39"/>
      <c r="BE29" s="254"/>
    </row>
    <row r="30" spans="2:57" s="3" customFormat="1" ht="14.4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66">
        <v>0.15</v>
      </c>
      <c r="M30" s="265"/>
      <c r="N30" s="265"/>
      <c r="O30" s="265"/>
      <c r="P30" s="265"/>
      <c r="Q30" s="38"/>
      <c r="R30" s="38"/>
      <c r="S30" s="38"/>
      <c r="T30" s="38"/>
      <c r="U30" s="38"/>
      <c r="V30" s="38"/>
      <c r="W30" s="264">
        <f>ROUND(BA94,2)</f>
        <v>0</v>
      </c>
      <c r="X30" s="265"/>
      <c r="Y30" s="265"/>
      <c r="Z30" s="265"/>
      <c r="AA30" s="265"/>
      <c r="AB30" s="265"/>
      <c r="AC30" s="265"/>
      <c r="AD30" s="265"/>
      <c r="AE30" s="265"/>
      <c r="AF30" s="38"/>
      <c r="AG30" s="38"/>
      <c r="AH30" s="38"/>
      <c r="AI30" s="38"/>
      <c r="AJ30" s="38"/>
      <c r="AK30" s="264">
        <f>ROUND(AW94,2)</f>
        <v>0</v>
      </c>
      <c r="AL30" s="265"/>
      <c r="AM30" s="265"/>
      <c r="AN30" s="265"/>
      <c r="AO30" s="265"/>
      <c r="AP30" s="38"/>
      <c r="AQ30" s="38"/>
      <c r="AR30" s="39"/>
      <c r="BE30" s="254"/>
    </row>
    <row r="31" spans="2:57" s="3" customFormat="1" ht="14.4" customHeight="1" hidden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66">
        <v>0.21</v>
      </c>
      <c r="M31" s="265"/>
      <c r="N31" s="265"/>
      <c r="O31" s="265"/>
      <c r="P31" s="265"/>
      <c r="Q31" s="38"/>
      <c r="R31" s="38"/>
      <c r="S31" s="38"/>
      <c r="T31" s="38"/>
      <c r="U31" s="38"/>
      <c r="V31" s="38"/>
      <c r="W31" s="264">
        <f>ROUND(BB94,2)</f>
        <v>0</v>
      </c>
      <c r="X31" s="265"/>
      <c r="Y31" s="265"/>
      <c r="Z31" s="265"/>
      <c r="AA31" s="265"/>
      <c r="AB31" s="265"/>
      <c r="AC31" s="265"/>
      <c r="AD31" s="265"/>
      <c r="AE31" s="265"/>
      <c r="AF31" s="38"/>
      <c r="AG31" s="38"/>
      <c r="AH31" s="38"/>
      <c r="AI31" s="38"/>
      <c r="AJ31" s="38"/>
      <c r="AK31" s="264">
        <v>0</v>
      </c>
      <c r="AL31" s="265"/>
      <c r="AM31" s="265"/>
      <c r="AN31" s="265"/>
      <c r="AO31" s="265"/>
      <c r="AP31" s="38"/>
      <c r="AQ31" s="38"/>
      <c r="AR31" s="39"/>
      <c r="BE31" s="254"/>
    </row>
    <row r="32" spans="2:57" s="3" customFormat="1" ht="14.4" customHeight="1" hidden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66">
        <v>0.15</v>
      </c>
      <c r="M32" s="265"/>
      <c r="N32" s="265"/>
      <c r="O32" s="265"/>
      <c r="P32" s="265"/>
      <c r="Q32" s="38"/>
      <c r="R32" s="38"/>
      <c r="S32" s="38"/>
      <c r="T32" s="38"/>
      <c r="U32" s="38"/>
      <c r="V32" s="38"/>
      <c r="W32" s="264">
        <f>ROUND(BC94,2)</f>
        <v>0</v>
      </c>
      <c r="X32" s="265"/>
      <c r="Y32" s="265"/>
      <c r="Z32" s="265"/>
      <c r="AA32" s="265"/>
      <c r="AB32" s="265"/>
      <c r="AC32" s="265"/>
      <c r="AD32" s="265"/>
      <c r="AE32" s="265"/>
      <c r="AF32" s="38"/>
      <c r="AG32" s="38"/>
      <c r="AH32" s="38"/>
      <c r="AI32" s="38"/>
      <c r="AJ32" s="38"/>
      <c r="AK32" s="264">
        <v>0</v>
      </c>
      <c r="AL32" s="265"/>
      <c r="AM32" s="265"/>
      <c r="AN32" s="265"/>
      <c r="AO32" s="265"/>
      <c r="AP32" s="38"/>
      <c r="AQ32" s="38"/>
      <c r="AR32" s="39"/>
      <c r="BE32" s="254"/>
    </row>
    <row r="33" spans="2:57" s="3" customFormat="1" ht="14.4" customHeight="1" hidden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66">
        <v>0</v>
      </c>
      <c r="M33" s="265"/>
      <c r="N33" s="265"/>
      <c r="O33" s="265"/>
      <c r="P33" s="265"/>
      <c r="Q33" s="38"/>
      <c r="R33" s="38"/>
      <c r="S33" s="38"/>
      <c r="T33" s="38"/>
      <c r="U33" s="38"/>
      <c r="V33" s="38"/>
      <c r="W33" s="264">
        <f>ROUND(BD94,2)</f>
        <v>0</v>
      </c>
      <c r="X33" s="265"/>
      <c r="Y33" s="265"/>
      <c r="Z33" s="265"/>
      <c r="AA33" s="265"/>
      <c r="AB33" s="265"/>
      <c r="AC33" s="265"/>
      <c r="AD33" s="265"/>
      <c r="AE33" s="265"/>
      <c r="AF33" s="38"/>
      <c r="AG33" s="38"/>
      <c r="AH33" s="38"/>
      <c r="AI33" s="38"/>
      <c r="AJ33" s="38"/>
      <c r="AK33" s="264">
        <v>0</v>
      </c>
      <c r="AL33" s="265"/>
      <c r="AM33" s="265"/>
      <c r="AN33" s="265"/>
      <c r="AO33" s="265"/>
      <c r="AP33" s="38"/>
      <c r="AQ33" s="38"/>
      <c r="AR33" s="39"/>
      <c r="BE33" s="254"/>
    </row>
    <row r="34" spans="1:57" s="2" customFormat="1" ht="7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3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70" t="s">
        <v>48</v>
      </c>
      <c r="Y35" s="268"/>
      <c r="Z35" s="268"/>
      <c r="AA35" s="268"/>
      <c r="AB35" s="268"/>
      <c r="AC35" s="42"/>
      <c r="AD35" s="42"/>
      <c r="AE35" s="42"/>
      <c r="AF35" s="42"/>
      <c r="AG35" s="42"/>
      <c r="AH35" s="42"/>
      <c r="AI35" s="42"/>
      <c r="AJ35" s="42"/>
      <c r="AK35" s="267">
        <f>SUM(AK26:AK33)</f>
        <v>0</v>
      </c>
      <c r="AL35" s="268"/>
      <c r="AM35" s="268"/>
      <c r="AN35" s="268"/>
      <c r="AO35" s="269"/>
      <c r="AP35" s="40"/>
      <c r="AQ35" s="40"/>
      <c r="AR35" s="36"/>
      <c r="BE35" s="31"/>
    </row>
    <row r="36" spans="1:57" s="2" customFormat="1" ht="7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0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0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0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0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0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0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0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0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0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0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0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0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0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0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0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0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0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0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0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0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0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0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7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7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146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7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1" t="str">
        <f>K6</f>
        <v>Stavební úpravy objektu č.p.20 Bělá pod Bezdězem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60"/>
      <c r="AQ85" s="60"/>
      <c r="AR85" s="61"/>
    </row>
    <row r="86" spans="1:57" s="2" customFormat="1" ht="7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parc.č.st.243 k.ú. Bělá pod Bezdězem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3" t="str">
        <f>IF(AN8="","",AN8)</f>
        <v>11. 5. 2020</v>
      </c>
      <c r="AN87" s="233"/>
      <c r="AO87" s="33"/>
      <c r="AP87" s="33"/>
      <c r="AQ87" s="33"/>
      <c r="AR87" s="36"/>
      <c r="BE87" s="31"/>
    </row>
    <row r="88" spans="1:57" s="2" customFormat="1" ht="7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1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Bělá pod Bezdězem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4" t="str">
        <f>IF(E17="","",E17)</f>
        <v>PARD Praha</v>
      </c>
      <c r="AN89" s="235"/>
      <c r="AO89" s="235"/>
      <c r="AP89" s="235"/>
      <c r="AQ89" s="33"/>
      <c r="AR89" s="36"/>
      <c r="AS89" s="236" t="s">
        <v>56</v>
      </c>
      <c r="AT89" s="23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15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34" t="str">
        <f>IF(E20="","",E20)</f>
        <v>Ing.Jan Budínský</v>
      </c>
      <c r="AN90" s="235"/>
      <c r="AO90" s="235"/>
      <c r="AP90" s="235"/>
      <c r="AQ90" s="33"/>
      <c r="AR90" s="36"/>
      <c r="AS90" s="238"/>
      <c r="AT90" s="23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7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0"/>
      <c r="AT91" s="24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2" t="s">
        <v>57</v>
      </c>
      <c r="D92" s="243"/>
      <c r="E92" s="243"/>
      <c r="F92" s="243"/>
      <c r="G92" s="243"/>
      <c r="H92" s="70"/>
      <c r="I92" s="245" t="s">
        <v>58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4" t="s">
        <v>59</v>
      </c>
      <c r="AH92" s="243"/>
      <c r="AI92" s="243"/>
      <c r="AJ92" s="243"/>
      <c r="AK92" s="243"/>
      <c r="AL92" s="243"/>
      <c r="AM92" s="243"/>
      <c r="AN92" s="245" t="s">
        <v>60</v>
      </c>
      <c r="AO92" s="243"/>
      <c r="AP92" s="246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7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0">
        <f>ROUND(SUM(AG95:AG100),2)</f>
        <v>0</v>
      </c>
      <c r="AH94" s="250"/>
      <c r="AI94" s="250"/>
      <c r="AJ94" s="250"/>
      <c r="AK94" s="250"/>
      <c r="AL94" s="250"/>
      <c r="AM94" s="250"/>
      <c r="AN94" s="251">
        <f aca="true" t="shared" si="0" ref="AN94:AN100">SUM(AG94,AT94)</f>
        <v>0</v>
      </c>
      <c r="AO94" s="251"/>
      <c r="AP94" s="251"/>
      <c r="AQ94" s="82" t="s">
        <v>1</v>
      </c>
      <c r="AR94" s="83"/>
      <c r="AS94" s="84">
        <f>ROUND(SUM(AS95:AS100),2)</f>
        <v>0</v>
      </c>
      <c r="AT94" s="85">
        <f aca="true" t="shared" si="1" ref="AT94:AT100">ROUND(SUM(AV94:AW94),2)</f>
        <v>0</v>
      </c>
      <c r="AU94" s="86">
        <f>ROUND(SUM(AU95:AU100),5)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ROUND(SUM(AZ95:AZ100),2)</f>
        <v>0</v>
      </c>
      <c r="BA94" s="85">
        <f>ROUND(SUM(BA95:BA100),2)</f>
        <v>0</v>
      </c>
      <c r="BB94" s="85">
        <f>ROUND(SUM(BB95:BB100),2)</f>
        <v>0</v>
      </c>
      <c r="BC94" s="85">
        <f>ROUND(SUM(BC95:BC100),2)</f>
        <v>0</v>
      </c>
      <c r="BD94" s="87">
        <f>ROUND(SUM(BD95:BD100),2)</f>
        <v>0</v>
      </c>
      <c r="BS94" s="88" t="s">
        <v>75</v>
      </c>
      <c r="BT94" s="88" t="s">
        <v>76</v>
      </c>
      <c r="BU94" s="89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1" s="7" customFormat="1" ht="16.5" customHeight="1">
      <c r="A95" s="90" t="s">
        <v>80</v>
      </c>
      <c r="B95" s="91"/>
      <c r="C95" s="92"/>
      <c r="D95" s="247" t="s">
        <v>81</v>
      </c>
      <c r="E95" s="247"/>
      <c r="F95" s="247"/>
      <c r="G95" s="247"/>
      <c r="H95" s="247"/>
      <c r="I95" s="93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8">
        <f>'01 - Stavební'!J30</f>
        <v>0</v>
      </c>
      <c r="AH95" s="249"/>
      <c r="AI95" s="249"/>
      <c r="AJ95" s="249"/>
      <c r="AK95" s="249"/>
      <c r="AL95" s="249"/>
      <c r="AM95" s="249"/>
      <c r="AN95" s="248">
        <f t="shared" si="0"/>
        <v>0</v>
      </c>
      <c r="AO95" s="249"/>
      <c r="AP95" s="249"/>
      <c r="AQ95" s="94" t="s">
        <v>83</v>
      </c>
      <c r="AR95" s="95"/>
      <c r="AS95" s="96">
        <v>0</v>
      </c>
      <c r="AT95" s="97">
        <f t="shared" si="1"/>
        <v>0</v>
      </c>
      <c r="AU95" s="98">
        <f>'01 - Stavební'!P138</f>
        <v>0</v>
      </c>
      <c r="AV95" s="97">
        <f>'01 - Stavební'!J33</f>
        <v>0</v>
      </c>
      <c r="AW95" s="97">
        <f>'01 - Stavební'!J34</f>
        <v>0</v>
      </c>
      <c r="AX95" s="97">
        <f>'01 - Stavební'!J35</f>
        <v>0</v>
      </c>
      <c r="AY95" s="97">
        <f>'01 - Stavební'!J36</f>
        <v>0</v>
      </c>
      <c r="AZ95" s="97">
        <f>'01 - Stavební'!F33</f>
        <v>0</v>
      </c>
      <c r="BA95" s="97">
        <f>'01 - Stavební'!F34</f>
        <v>0</v>
      </c>
      <c r="BB95" s="97">
        <f>'01 - Stavební'!F35</f>
        <v>0</v>
      </c>
      <c r="BC95" s="97">
        <f>'01 - Stavební'!F36</f>
        <v>0</v>
      </c>
      <c r="BD95" s="99">
        <f>'01 - Stavební'!F37</f>
        <v>0</v>
      </c>
      <c r="BT95" s="100" t="s">
        <v>84</v>
      </c>
      <c r="BV95" s="100" t="s">
        <v>78</v>
      </c>
      <c r="BW95" s="100" t="s">
        <v>85</v>
      </c>
      <c r="BX95" s="100" t="s">
        <v>5</v>
      </c>
      <c r="CL95" s="100" t="s">
        <v>1</v>
      </c>
      <c r="CM95" s="100" t="s">
        <v>86</v>
      </c>
    </row>
    <row r="96" spans="1:91" s="7" customFormat="1" ht="16.5" customHeight="1">
      <c r="A96" s="90" t="s">
        <v>80</v>
      </c>
      <c r="B96" s="91"/>
      <c r="C96" s="92"/>
      <c r="D96" s="247" t="s">
        <v>87</v>
      </c>
      <c r="E96" s="247"/>
      <c r="F96" s="247"/>
      <c r="G96" s="247"/>
      <c r="H96" s="247"/>
      <c r="I96" s="93"/>
      <c r="J96" s="247" t="s">
        <v>88</v>
      </c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8">
        <f>'02 - ZTI'!J30</f>
        <v>0</v>
      </c>
      <c r="AH96" s="249"/>
      <c r="AI96" s="249"/>
      <c r="AJ96" s="249"/>
      <c r="AK96" s="249"/>
      <c r="AL96" s="249"/>
      <c r="AM96" s="249"/>
      <c r="AN96" s="248">
        <f t="shared" si="0"/>
        <v>0</v>
      </c>
      <c r="AO96" s="249"/>
      <c r="AP96" s="249"/>
      <c r="AQ96" s="94" t="s">
        <v>83</v>
      </c>
      <c r="AR96" s="95"/>
      <c r="AS96" s="96">
        <v>0</v>
      </c>
      <c r="AT96" s="97">
        <f t="shared" si="1"/>
        <v>0</v>
      </c>
      <c r="AU96" s="98">
        <f>'02 - ZTI'!P120</f>
        <v>0</v>
      </c>
      <c r="AV96" s="97">
        <f>'02 - ZTI'!J33</f>
        <v>0</v>
      </c>
      <c r="AW96" s="97">
        <f>'02 - ZTI'!J34</f>
        <v>0</v>
      </c>
      <c r="AX96" s="97">
        <f>'02 - ZTI'!J35</f>
        <v>0</v>
      </c>
      <c r="AY96" s="97">
        <f>'02 - ZTI'!J36</f>
        <v>0</v>
      </c>
      <c r="AZ96" s="97">
        <f>'02 - ZTI'!F33</f>
        <v>0</v>
      </c>
      <c r="BA96" s="97">
        <f>'02 - ZTI'!F34</f>
        <v>0</v>
      </c>
      <c r="BB96" s="97">
        <f>'02 - ZTI'!F35</f>
        <v>0</v>
      </c>
      <c r="BC96" s="97">
        <f>'02 - ZTI'!F36</f>
        <v>0</v>
      </c>
      <c r="BD96" s="99">
        <f>'02 - ZTI'!F37</f>
        <v>0</v>
      </c>
      <c r="BT96" s="100" t="s">
        <v>84</v>
      </c>
      <c r="BV96" s="100" t="s">
        <v>78</v>
      </c>
      <c r="BW96" s="100" t="s">
        <v>89</v>
      </c>
      <c r="BX96" s="100" t="s">
        <v>5</v>
      </c>
      <c r="CL96" s="100" t="s">
        <v>1</v>
      </c>
      <c r="CM96" s="100" t="s">
        <v>86</v>
      </c>
    </row>
    <row r="97" spans="1:91" s="7" customFormat="1" ht="16.5" customHeight="1">
      <c r="A97" s="90" t="s">
        <v>80</v>
      </c>
      <c r="B97" s="91"/>
      <c r="C97" s="92"/>
      <c r="D97" s="247" t="s">
        <v>90</v>
      </c>
      <c r="E97" s="247"/>
      <c r="F97" s="247"/>
      <c r="G97" s="247"/>
      <c r="H97" s="247"/>
      <c r="I97" s="93"/>
      <c r="J97" s="247" t="s">
        <v>91</v>
      </c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8">
        <f>'03 - Vytápění'!J30</f>
        <v>0</v>
      </c>
      <c r="AH97" s="249"/>
      <c r="AI97" s="249"/>
      <c r="AJ97" s="249"/>
      <c r="AK97" s="249"/>
      <c r="AL97" s="249"/>
      <c r="AM97" s="249"/>
      <c r="AN97" s="248">
        <f t="shared" si="0"/>
        <v>0</v>
      </c>
      <c r="AO97" s="249"/>
      <c r="AP97" s="249"/>
      <c r="AQ97" s="94" t="s">
        <v>83</v>
      </c>
      <c r="AR97" s="95"/>
      <c r="AS97" s="96">
        <v>0</v>
      </c>
      <c r="AT97" s="97">
        <f t="shared" si="1"/>
        <v>0</v>
      </c>
      <c r="AU97" s="98">
        <f>'03 - Vytápění'!P119</f>
        <v>0</v>
      </c>
      <c r="AV97" s="97">
        <f>'03 - Vytápění'!J33</f>
        <v>0</v>
      </c>
      <c r="AW97" s="97">
        <f>'03 - Vytápění'!J34</f>
        <v>0</v>
      </c>
      <c r="AX97" s="97">
        <f>'03 - Vytápění'!J35</f>
        <v>0</v>
      </c>
      <c r="AY97" s="97">
        <f>'03 - Vytápění'!J36</f>
        <v>0</v>
      </c>
      <c r="AZ97" s="97">
        <f>'03 - Vytápění'!F33</f>
        <v>0</v>
      </c>
      <c r="BA97" s="97">
        <f>'03 - Vytápění'!F34</f>
        <v>0</v>
      </c>
      <c r="BB97" s="97">
        <f>'03 - Vytápění'!F35</f>
        <v>0</v>
      </c>
      <c r="BC97" s="97">
        <f>'03 - Vytápění'!F36</f>
        <v>0</v>
      </c>
      <c r="BD97" s="99">
        <f>'03 - Vytápění'!F37</f>
        <v>0</v>
      </c>
      <c r="BT97" s="100" t="s">
        <v>84</v>
      </c>
      <c r="BV97" s="100" t="s">
        <v>78</v>
      </c>
      <c r="BW97" s="100" t="s">
        <v>92</v>
      </c>
      <c r="BX97" s="100" t="s">
        <v>5</v>
      </c>
      <c r="CL97" s="100" t="s">
        <v>1</v>
      </c>
      <c r="CM97" s="100" t="s">
        <v>86</v>
      </c>
    </row>
    <row r="98" spans="1:91" s="7" customFormat="1" ht="16.5" customHeight="1">
      <c r="A98" s="90" t="s">
        <v>80</v>
      </c>
      <c r="B98" s="91"/>
      <c r="C98" s="92"/>
      <c r="D98" s="247" t="s">
        <v>93</v>
      </c>
      <c r="E98" s="247"/>
      <c r="F98" s="247"/>
      <c r="G98" s="247"/>
      <c r="H98" s="247"/>
      <c r="I98" s="93"/>
      <c r="J98" s="247" t="s">
        <v>94</v>
      </c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8">
        <f>'04 - Elektroinstalace '!J30</f>
        <v>0</v>
      </c>
      <c r="AH98" s="249"/>
      <c r="AI98" s="249"/>
      <c r="AJ98" s="249"/>
      <c r="AK98" s="249"/>
      <c r="AL98" s="249"/>
      <c r="AM98" s="249"/>
      <c r="AN98" s="248">
        <f t="shared" si="0"/>
        <v>0</v>
      </c>
      <c r="AO98" s="249"/>
      <c r="AP98" s="249"/>
      <c r="AQ98" s="94" t="s">
        <v>83</v>
      </c>
      <c r="AR98" s="95"/>
      <c r="AS98" s="96">
        <v>0</v>
      </c>
      <c r="AT98" s="97">
        <f t="shared" si="1"/>
        <v>0</v>
      </c>
      <c r="AU98" s="98">
        <f>'04 - Elektroinstalace '!P121</f>
        <v>0</v>
      </c>
      <c r="AV98" s="97">
        <f>'04 - Elektroinstalace '!J33</f>
        <v>0</v>
      </c>
      <c r="AW98" s="97">
        <f>'04 - Elektroinstalace '!J34</f>
        <v>0</v>
      </c>
      <c r="AX98" s="97">
        <f>'04 - Elektroinstalace '!J35</f>
        <v>0</v>
      </c>
      <c r="AY98" s="97">
        <f>'04 - Elektroinstalace '!J36</f>
        <v>0</v>
      </c>
      <c r="AZ98" s="97">
        <f>'04 - Elektroinstalace '!F33</f>
        <v>0</v>
      </c>
      <c r="BA98" s="97">
        <f>'04 - Elektroinstalace '!F34</f>
        <v>0</v>
      </c>
      <c r="BB98" s="97">
        <f>'04 - Elektroinstalace '!F35</f>
        <v>0</v>
      </c>
      <c r="BC98" s="97">
        <f>'04 - Elektroinstalace '!F36</f>
        <v>0</v>
      </c>
      <c r="BD98" s="99">
        <f>'04 - Elektroinstalace '!F37</f>
        <v>0</v>
      </c>
      <c r="BT98" s="100" t="s">
        <v>84</v>
      </c>
      <c r="BV98" s="100" t="s">
        <v>78</v>
      </c>
      <c r="BW98" s="100" t="s">
        <v>95</v>
      </c>
      <c r="BX98" s="100" t="s">
        <v>5</v>
      </c>
      <c r="CL98" s="100" t="s">
        <v>1</v>
      </c>
      <c r="CM98" s="100" t="s">
        <v>86</v>
      </c>
    </row>
    <row r="99" spans="1:91" s="7" customFormat="1" ht="16.5" customHeight="1">
      <c r="A99" s="90" t="s">
        <v>80</v>
      </c>
      <c r="B99" s="91"/>
      <c r="C99" s="92"/>
      <c r="D99" s="247" t="s">
        <v>96</v>
      </c>
      <c r="E99" s="247"/>
      <c r="F99" s="247"/>
      <c r="G99" s="247"/>
      <c r="H99" s="247"/>
      <c r="I99" s="93"/>
      <c r="J99" s="247" t="s">
        <v>97</v>
      </c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>
        <f>'05 - EPS'!J30</f>
        <v>0</v>
      </c>
      <c r="AH99" s="249"/>
      <c r="AI99" s="249"/>
      <c r="AJ99" s="249"/>
      <c r="AK99" s="249"/>
      <c r="AL99" s="249"/>
      <c r="AM99" s="249"/>
      <c r="AN99" s="248">
        <f t="shared" si="0"/>
        <v>0</v>
      </c>
      <c r="AO99" s="249"/>
      <c r="AP99" s="249"/>
      <c r="AQ99" s="94" t="s">
        <v>83</v>
      </c>
      <c r="AR99" s="95"/>
      <c r="AS99" s="96">
        <v>0</v>
      </c>
      <c r="AT99" s="97">
        <f t="shared" si="1"/>
        <v>0</v>
      </c>
      <c r="AU99" s="98">
        <f>'05 - EPS'!P119</f>
        <v>0</v>
      </c>
      <c r="AV99" s="97">
        <f>'05 - EPS'!J33</f>
        <v>0</v>
      </c>
      <c r="AW99" s="97">
        <f>'05 - EPS'!J34</f>
        <v>0</v>
      </c>
      <c r="AX99" s="97">
        <f>'05 - EPS'!J35</f>
        <v>0</v>
      </c>
      <c r="AY99" s="97">
        <f>'05 - EPS'!J36</f>
        <v>0</v>
      </c>
      <c r="AZ99" s="97">
        <f>'05 - EPS'!F33</f>
        <v>0</v>
      </c>
      <c r="BA99" s="97">
        <f>'05 - EPS'!F34</f>
        <v>0</v>
      </c>
      <c r="BB99" s="97">
        <f>'05 - EPS'!F35</f>
        <v>0</v>
      </c>
      <c r="BC99" s="97">
        <f>'05 - EPS'!F36</f>
        <v>0</v>
      </c>
      <c r="BD99" s="99">
        <f>'05 - EPS'!F37</f>
        <v>0</v>
      </c>
      <c r="BT99" s="100" t="s">
        <v>84</v>
      </c>
      <c r="BV99" s="100" t="s">
        <v>78</v>
      </c>
      <c r="BW99" s="100" t="s">
        <v>98</v>
      </c>
      <c r="BX99" s="100" t="s">
        <v>5</v>
      </c>
      <c r="CL99" s="100" t="s">
        <v>1</v>
      </c>
      <c r="CM99" s="100" t="s">
        <v>86</v>
      </c>
    </row>
    <row r="100" spans="1:91" s="7" customFormat="1" ht="16.5" customHeight="1">
      <c r="A100" s="90" t="s">
        <v>80</v>
      </c>
      <c r="B100" s="91"/>
      <c r="C100" s="92"/>
      <c r="D100" s="247" t="s">
        <v>99</v>
      </c>
      <c r="E100" s="247"/>
      <c r="F100" s="247"/>
      <c r="G100" s="247"/>
      <c r="H100" s="247"/>
      <c r="I100" s="93"/>
      <c r="J100" s="247" t="s">
        <v>100</v>
      </c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8">
        <f>'06 - VZT'!J30</f>
        <v>0</v>
      </c>
      <c r="AH100" s="249"/>
      <c r="AI100" s="249"/>
      <c r="AJ100" s="249"/>
      <c r="AK100" s="249"/>
      <c r="AL100" s="249"/>
      <c r="AM100" s="249"/>
      <c r="AN100" s="248">
        <f t="shared" si="0"/>
        <v>0</v>
      </c>
      <c r="AO100" s="249"/>
      <c r="AP100" s="249"/>
      <c r="AQ100" s="94" t="s">
        <v>83</v>
      </c>
      <c r="AR100" s="95"/>
      <c r="AS100" s="101">
        <v>0</v>
      </c>
      <c r="AT100" s="102">
        <f t="shared" si="1"/>
        <v>0</v>
      </c>
      <c r="AU100" s="103">
        <f>'06 - VZT'!P119</f>
        <v>0</v>
      </c>
      <c r="AV100" s="102">
        <f>'06 - VZT'!J33</f>
        <v>0</v>
      </c>
      <c r="AW100" s="102">
        <f>'06 - VZT'!J34</f>
        <v>0</v>
      </c>
      <c r="AX100" s="102">
        <f>'06 - VZT'!J35</f>
        <v>0</v>
      </c>
      <c r="AY100" s="102">
        <f>'06 - VZT'!J36</f>
        <v>0</v>
      </c>
      <c r="AZ100" s="102">
        <f>'06 - VZT'!F33</f>
        <v>0</v>
      </c>
      <c r="BA100" s="102">
        <f>'06 - VZT'!F34</f>
        <v>0</v>
      </c>
      <c r="BB100" s="102">
        <f>'06 - VZT'!F35</f>
        <v>0</v>
      </c>
      <c r="BC100" s="102">
        <f>'06 - VZT'!F36</f>
        <v>0</v>
      </c>
      <c r="BD100" s="104">
        <f>'06 - VZT'!F37</f>
        <v>0</v>
      </c>
      <c r="BT100" s="100" t="s">
        <v>84</v>
      </c>
      <c r="BV100" s="100" t="s">
        <v>78</v>
      </c>
      <c r="BW100" s="100" t="s">
        <v>101</v>
      </c>
      <c r="BX100" s="100" t="s">
        <v>5</v>
      </c>
      <c r="CL100" s="100" t="s">
        <v>1</v>
      </c>
      <c r="CM100" s="100" t="s">
        <v>86</v>
      </c>
    </row>
    <row r="101" spans="1:57" s="2" customFormat="1" ht="30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s="2" customFormat="1" ht="7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36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</sheetData>
  <sheetProtection algorithmName="SHA-512" hashValue="EltV9DdCmHCTHb9Pg4EJSLlfagFfPsdmEOcZLIxUfrUekkD8GzHsXF9OS1M/mXotL0CJEjhmBbvDQwmlyJdlPQ==" saltValue="vA/dpu0gTKNlUYjWq/GNqcpwrYBwWGtnWr+0HlOdY/dPYOLUY3/lJ9eFBDFXgnzbEiWMAS0dqmcrPeXeQWGKuQ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1 - Stavební'!C2" display="/"/>
    <hyperlink ref="A96" location="'02 - ZTI'!C2" display="/"/>
    <hyperlink ref="A97" location="'03 - Vytápění'!C2" display="/"/>
    <hyperlink ref="A98" location="'04 - Elektroinstalace '!C2" display="/"/>
    <hyperlink ref="A99" location="'05 - EPS'!C2" display="/"/>
    <hyperlink ref="A100" location="'06 - VZ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5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4" t="s">
        <v>85</v>
      </c>
    </row>
    <row r="3" spans="2:46" s="1" customFormat="1" ht="7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5" customHeight="1" hidden="1">
      <c r="B4" s="17"/>
      <c r="D4" s="109" t="s">
        <v>102</v>
      </c>
      <c r="I4" s="105"/>
      <c r="L4" s="17"/>
      <c r="M4" s="110" t="s">
        <v>10</v>
      </c>
      <c r="AT4" s="14" t="s">
        <v>4</v>
      </c>
    </row>
    <row r="5" spans="2:12" s="1" customFormat="1" ht="7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16.5" customHeight="1" hidden="1">
      <c r="B7" s="17"/>
      <c r="E7" s="272" t="str">
        <f>'Rekapitulace stavby'!K6</f>
        <v>Stavební úpravy objektu č.p.20 Bělá pod Bezdězem</v>
      </c>
      <c r="F7" s="273"/>
      <c r="G7" s="273"/>
      <c r="H7" s="273"/>
      <c r="I7" s="105"/>
      <c r="L7" s="17"/>
    </row>
    <row r="8" spans="1:31" s="2" customFormat="1" ht="12" customHeight="1" hidden="1">
      <c r="A8" s="31"/>
      <c r="B8" s="36"/>
      <c r="C8" s="31"/>
      <c r="D8" s="111" t="s">
        <v>103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4" t="s">
        <v>104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11. 5. 2020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75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7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ROUND(J138,2)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ROUND((SUM(BE138:BE331)),2)</f>
        <v>0</v>
      </c>
      <c r="G33" s="31"/>
      <c r="H33" s="31"/>
      <c r="I33" s="128">
        <v>0.21</v>
      </c>
      <c r="J33" s="127">
        <f>ROUND(((SUM(BE138:BE331))*I33),2)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11" t="s">
        <v>42</v>
      </c>
      <c r="F34" s="127">
        <f>ROUND((SUM(BF138:BF331)),2)</f>
        <v>0</v>
      </c>
      <c r="G34" s="31"/>
      <c r="H34" s="31"/>
      <c r="I34" s="128">
        <v>0.15</v>
      </c>
      <c r="J34" s="127">
        <f>ROUND(((SUM(BF138:BF331))*I34),2)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11" t="s">
        <v>43</v>
      </c>
      <c r="F35" s="127">
        <f>ROUND((SUM(BG138:BG331)),2)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11" t="s">
        <v>44</v>
      </c>
      <c r="F36" s="127">
        <f>ROUND((SUM(BH138:BH331)),2)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11" t="s">
        <v>45</v>
      </c>
      <c r="F37" s="127">
        <f>ROUND((SUM(BI138:BI331)),2)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I41" s="105"/>
      <c r="L41" s="17"/>
    </row>
    <row r="42" spans="2:12" s="1" customFormat="1" ht="14.4" customHeight="1" hidden="1">
      <c r="B42" s="17"/>
      <c r="I42" s="105"/>
      <c r="L42" s="17"/>
    </row>
    <row r="43" spans="2:12" s="1" customFormat="1" ht="14.4" customHeight="1" hidden="1">
      <c r="B43" s="17"/>
      <c r="I43" s="105"/>
      <c r="L43" s="17"/>
    </row>
    <row r="44" spans="2:12" s="1" customFormat="1" ht="14.4" customHeight="1" hidden="1">
      <c r="B44" s="17"/>
      <c r="I44" s="105"/>
      <c r="L44" s="17"/>
    </row>
    <row r="45" spans="2:12" s="1" customFormat="1" ht="14.4" customHeight="1" hidden="1">
      <c r="B45" s="17"/>
      <c r="I45" s="105"/>
      <c r="L45" s="17"/>
    </row>
    <row r="46" spans="2:12" s="1" customFormat="1" ht="14.4" customHeight="1" hidden="1">
      <c r="B46" s="17"/>
      <c r="I46" s="105"/>
      <c r="L46" s="17"/>
    </row>
    <row r="47" spans="2:12" s="1" customFormat="1" ht="14.4" customHeight="1" hidden="1">
      <c r="B47" s="17"/>
      <c r="I47" s="105"/>
      <c r="L47" s="17"/>
    </row>
    <row r="48" spans="2:12" s="1" customFormat="1" ht="14.4" customHeight="1" hidden="1">
      <c r="B48" s="17"/>
      <c r="I48" s="105"/>
      <c r="L48" s="17"/>
    </row>
    <row r="49" spans="2:12" s="1" customFormat="1" ht="14.4" customHeight="1" hidden="1">
      <c r="B49" s="17"/>
      <c r="I49" s="105"/>
      <c r="L49" s="17"/>
    </row>
    <row r="50" spans="2:12" s="2" customFormat="1" ht="14.4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0" hidden="1">
      <c r="B51" s="17"/>
      <c r="L51" s="17"/>
    </row>
    <row r="52" spans="2:12" ht="10" hidden="1">
      <c r="B52" s="17"/>
      <c r="L52" s="17"/>
    </row>
    <row r="53" spans="2:12" ht="10" hidden="1">
      <c r="B53" s="17"/>
      <c r="L53" s="17"/>
    </row>
    <row r="54" spans="2:12" ht="10" hidden="1">
      <c r="B54" s="17"/>
      <c r="L54" s="17"/>
    </row>
    <row r="55" spans="2:12" ht="10" hidden="1">
      <c r="B55" s="17"/>
      <c r="L55" s="17"/>
    </row>
    <row r="56" spans="2:12" ht="10" hidden="1">
      <c r="B56" s="17"/>
      <c r="L56" s="17"/>
    </row>
    <row r="57" spans="2:12" ht="10" hidden="1">
      <c r="B57" s="17"/>
      <c r="L57" s="17"/>
    </row>
    <row r="58" spans="2:12" ht="10" hidden="1">
      <c r="B58" s="17"/>
      <c r="L58" s="17"/>
    </row>
    <row r="59" spans="2:12" ht="10" hidden="1">
      <c r="B59" s="17"/>
      <c r="L59" s="17"/>
    </row>
    <row r="60" spans="2:12" ht="10" hidden="1">
      <c r="B60" s="17"/>
      <c r="L60" s="17"/>
    </row>
    <row r="61" spans="1:31" s="2" customFormat="1" ht="12.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" hidden="1">
      <c r="B62" s="17"/>
      <c r="L62" s="17"/>
    </row>
    <row r="63" spans="2:12" ht="10" hidden="1">
      <c r="B63" s="17"/>
      <c r="L63" s="17"/>
    </row>
    <row r="64" spans="2:12" ht="10" hidden="1">
      <c r="B64" s="17"/>
      <c r="L64" s="17"/>
    </row>
    <row r="65" spans="1:31" s="2" customFormat="1" ht="13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" hidden="1">
      <c r="B66" s="17"/>
      <c r="L66" s="17"/>
    </row>
    <row r="67" spans="2:12" ht="10" hidden="1">
      <c r="B67" s="17"/>
      <c r="L67" s="17"/>
    </row>
    <row r="68" spans="2:12" ht="10" hidden="1">
      <c r="B68" s="17"/>
      <c r="L68" s="17"/>
    </row>
    <row r="69" spans="2:12" ht="10" hidden="1">
      <c r="B69" s="17"/>
      <c r="L69" s="17"/>
    </row>
    <row r="70" spans="2:12" ht="10" hidden="1">
      <c r="B70" s="17"/>
      <c r="L70" s="17"/>
    </row>
    <row r="71" spans="2:12" ht="10" hidden="1">
      <c r="B71" s="17"/>
      <c r="L71" s="17"/>
    </row>
    <row r="72" spans="2:12" ht="10" hidden="1">
      <c r="B72" s="17"/>
      <c r="L72" s="17"/>
    </row>
    <row r="73" spans="2:12" ht="10" hidden="1">
      <c r="B73" s="17"/>
      <c r="L73" s="17"/>
    </row>
    <row r="74" spans="2:12" ht="10" hidden="1">
      <c r="B74" s="17"/>
      <c r="L74" s="17"/>
    </row>
    <row r="75" spans="2:12" ht="10" hidden="1">
      <c r="B75" s="17"/>
      <c r="L75" s="17"/>
    </row>
    <row r="76" spans="1:31" s="2" customFormat="1" ht="12.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" hidden="1"/>
    <row r="79" ht="10" hidden="1"/>
    <row r="80" ht="10" hidden="1"/>
    <row r="81" spans="1:31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9" t="str">
        <f>E7</f>
        <v>Stavební úpravy objektu č.p.20 Bělá pod Bezdězem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103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1" t="str">
        <f>E9</f>
        <v>01 - Stavební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parc.č.st.243 k.ú. Bělá pod Bezdězem</v>
      </c>
      <c r="G89" s="33"/>
      <c r="H89" s="33"/>
      <c r="I89" s="114" t="s">
        <v>22</v>
      </c>
      <c r="J89" s="63" t="str">
        <f>IF(J12="","",J12)</f>
        <v>11. 5. 2020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>Město Bělá pod Bezdězem</v>
      </c>
      <c r="G91" s="33"/>
      <c r="H91" s="33"/>
      <c r="I91" s="114" t="s">
        <v>30</v>
      </c>
      <c r="J91" s="29" t="str">
        <f>E21</f>
        <v>PARD Praha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Ing.Jan Budínský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106</v>
      </c>
      <c r="D94" s="154"/>
      <c r="E94" s="154"/>
      <c r="F94" s="154"/>
      <c r="G94" s="154"/>
      <c r="H94" s="154"/>
      <c r="I94" s="155"/>
      <c r="J94" s="156" t="s">
        <v>107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75" customHeight="1">
      <c r="A96" s="31"/>
      <c r="B96" s="32"/>
      <c r="C96" s="157" t="s">
        <v>108</v>
      </c>
      <c r="D96" s="33"/>
      <c r="E96" s="33"/>
      <c r="F96" s="33"/>
      <c r="G96" s="33"/>
      <c r="H96" s="33"/>
      <c r="I96" s="112"/>
      <c r="J96" s="81">
        <f>J138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109</v>
      </c>
    </row>
    <row r="97" spans="2:12" s="9" customFormat="1" ht="25" customHeight="1">
      <c r="B97" s="158"/>
      <c r="C97" s="159"/>
      <c r="D97" s="160" t="s">
        <v>110</v>
      </c>
      <c r="E97" s="161"/>
      <c r="F97" s="161"/>
      <c r="G97" s="161"/>
      <c r="H97" s="161"/>
      <c r="I97" s="162"/>
      <c r="J97" s="163">
        <f>J139</f>
        <v>0</v>
      </c>
      <c r="K97" s="159"/>
      <c r="L97" s="164"/>
    </row>
    <row r="98" spans="2:12" s="10" customFormat="1" ht="19.9" customHeight="1">
      <c r="B98" s="165"/>
      <c r="C98" s="166"/>
      <c r="D98" s="167" t="s">
        <v>111</v>
      </c>
      <c r="E98" s="168"/>
      <c r="F98" s="168"/>
      <c r="G98" s="168"/>
      <c r="H98" s="168"/>
      <c r="I98" s="169"/>
      <c r="J98" s="170">
        <f>J140</f>
        <v>0</v>
      </c>
      <c r="K98" s="166"/>
      <c r="L98" s="171"/>
    </row>
    <row r="99" spans="2:12" s="10" customFormat="1" ht="19.9" customHeight="1">
      <c r="B99" s="165"/>
      <c r="C99" s="166"/>
      <c r="D99" s="167" t="s">
        <v>112</v>
      </c>
      <c r="E99" s="168"/>
      <c r="F99" s="168"/>
      <c r="G99" s="168"/>
      <c r="H99" s="168"/>
      <c r="I99" s="169"/>
      <c r="J99" s="170">
        <f>J142</f>
        <v>0</v>
      </c>
      <c r="K99" s="166"/>
      <c r="L99" s="171"/>
    </row>
    <row r="100" spans="2:12" s="10" customFormat="1" ht="19.9" customHeight="1">
      <c r="B100" s="165"/>
      <c r="C100" s="166"/>
      <c r="D100" s="167" t="s">
        <v>113</v>
      </c>
      <c r="E100" s="168"/>
      <c r="F100" s="168"/>
      <c r="G100" s="168"/>
      <c r="H100" s="168"/>
      <c r="I100" s="169"/>
      <c r="J100" s="170">
        <f>J154</f>
        <v>0</v>
      </c>
      <c r="K100" s="166"/>
      <c r="L100" s="171"/>
    </row>
    <row r="101" spans="2:12" s="10" customFormat="1" ht="19.9" customHeight="1">
      <c r="B101" s="165"/>
      <c r="C101" s="166"/>
      <c r="D101" s="167" t="s">
        <v>114</v>
      </c>
      <c r="E101" s="168"/>
      <c r="F101" s="168"/>
      <c r="G101" s="168"/>
      <c r="H101" s="168"/>
      <c r="I101" s="169"/>
      <c r="J101" s="170">
        <f>J165</f>
        <v>0</v>
      </c>
      <c r="K101" s="166"/>
      <c r="L101" s="171"/>
    </row>
    <row r="102" spans="2:12" s="10" customFormat="1" ht="19.9" customHeight="1">
      <c r="B102" s="165"/>
      <c r="C102" s="166"/>
      <c r="D102" s="167" t="s">
        <v>115</v>
      </c>
      <c r="E102" s="168"/>
      <c r="F102" s="168"/>
      <c r="G102" s="168"/>
      <c r="H102" s="168"/>
      <c r="I102" s="169"/>
      <c r="J102" s="170">
        <f>J170</f>
        <v>0</v>
      </c>
      <c r="K102" s="166"/>
      <c r="L102" s="171"/>
    </row>
    <row r="103" spans="2:12" s="10" customFormat="1" ht="19.9" customHeight="1">
      <c r="B103" s="165"/>
      <c r="C103" s="166"/>
      <c r="D103" s="167" t="s">
        <v>116</v>
      </c>
      <c r="E103" s="168"/>
      <c r="F103" s="168"/>
      <c r="G103" s="168"/>
      <c r="H103" s="168"/>
      <c r="I103" s="169"/>
      <c r="J103" s="170">
        <f>J194</f>
        <v>0</v>
      </c>
      <c r="K103" s="166"/>
      <c r="L103" s="171"/>
    </row>
    <row r="104" spans="2:12" s="10" customFormat="1" ht="19.9" customHeight="1">
      <c r="B104" s="165"/>
      <c r="C104" s="166"/>
      <c r="D104" s="167" t="s">
        <v>117</v>
      </c>
      <c r="E104" s="168"/>
      <c r="F104" s="168"/>
      <c r="G104" s="168"/>
      <c r="H104" s="168"/>
      <c r="I104" s="169"/>
      <c r="J104" s="170">
        <f>J213</f>
        <v>0</v>
      </c>
      <c r="K104" s="166"/>
      <c r="L104" s="171"/>
    </row>
    <row r="105" spans="2:12" s="10" customFormat="1" ht="19.9" customHeight="1">
      <c r="B105" s="165"/>
      <c r="C105" s="166"/>
      <c r="D105" s="167" t="s">
        <v>118</v>
      </c>
      <c r="E105" s="168"/>
      <c r="F105" s="168"/>
      <c r="G105" s="168"/>
      <c r="H105" s="168"/>
      <c r="I105" s="169"/>
      <c r="J105" s="170">
        <f>J218</f>
        <v>0</v>
      </c>
      <c r="K105" s="166"/>
      <c r="L105" s="171"/>
    </row>
    <row r="106" spans="2:12" s="9" customFormat="1" ht="25" customHeight="1">
      <c r="B106" s="158"/>
      <c r="C106" s="159"/>
      <c r="D106" s="160" t="s">
        <v>119</v>
      </c>
      <c r="E106" s="161"/>
      <c r="F106" s="161"/>
      <c r="G106" s="161"/>
      <c r="H106" s="161"/>
      <c r="I106" s="162"/>
      <c r="J106" s="163">
        <f>J220</f>
        <v>0</v>
      </c>
      <c r="K106" s="159"/>
      <c r="L106" s="164"/>
    </row>
    <row r="107" spans="2:12" s="10" customFormat="1" ht="19.9" customHeight="1">
      <c r="B107" s="165"/>
      <c r="C107" s="166"/>
      <c r="D107" s="167" t="s">
        <v>120</v>
      </c>
      <c r="E107" s="168"/>
      <c r="F107" s="168"/>
      <c r="G107" s="168"/>
      <c r="H107" s="168"/>
      <c r="I107" s="169"/>
      <c r="J107" s="170">
        <f>J221</f>
        <v>0</v>
      </c>
      <c r="K107" s="166"/>
      <c r="L107" s="171"/>
    </row>
    <row r="108" spans="2:12" s="10" customFormat="1" ht="19.9" customHeight="1">
      <c r="B108" s="165"/>
      <c r="C108" s="166"/>
      <c r="D108" s="167" t="s">
        <v>121</v>
      </c>
      <c r="E108" s="168"/>
      <c r="F108" s="168"/>
      <c r="G108" s="168"/>
      <c r="H108" s="168"/>
      <c r="I108" s="169"/>
      <c r="J108" s="170">
        <f>J227</f>
        <v>0</v>
      </c>
      <c r="K108" s="166"/>
      <c r="L108" s="171"/>
    </row>
    <row r="109" spans="2:12" s="10" customFormat="1" ht="19.9" customHeight="1">
      <c r="B109" s="165"/>
      <c r="C109" s="166"/>
      <c r="D109" s="167" t="s">
        <v>122</v>
      </c>
      <c r="E109" s="168"/>
      <c r="F109" s="168"/>
      <c r="G109" s="168"/>
      <c r="H109" s="168"/>
      <c r="I109" s="169"/>
      <c r="J109" s="170">
        <f>J238</f>
        <v>0</v>
      </c>
      <c r="K109" s="166"/>
      <c r="L109" s="171"/>
    </row>
    <row r="110" spans="2:12" s="10" customFormat="1" ht="19.9" customHeight="1">
      <c r="B110" s="165"/>
      <c r="C110" s="166"/>
      <c r="D110" s="167" t="s">
        <v>123</v>
      </c>
      <c r="E110" s="168"/>
      <c r="F110" s="168"/>
      <c r="G110" s="168"/>
      <c r="H110" s="168"/>
      <c r="I110" s="169"/>
      <c r="J110" s="170">
        <f>J244</f>
        <v>0</v>
      </c>
      <c r="K110" s="166"/>
      <c r="L110" s="171"/>
    </row>
    <row r="111" spans="2:12" s="10" customFormat="1" ht="19.9" customHeight="1">
      <c r="B111" s="165"/>
      <c r="C111" s="166"/>
      <c r="D111" s="167" t="s">
        <v>124</v>
      </c>
      <c r="E111" s="168"/>
      <c r="F111" s="168"/>
      <c r="G111" s="168"/>
      <c r="H111" s="168"/>
      <c r="I111" s="169"/>
      <c r="J111" s="170">
        <f>J246</f>
        <v>0</v>
      </c>
      <c r="K111" s="166"/>
      <c r="L111" s="171"/>
    </row>
    <row r="112" spans="2:12" s="10" customFormat="1" ht="19.9" customHeight="1">
      <c r="B112" s="165"/>
      <c r="C112" s="166"/>
      <c r="D112" s="167" t="s">
        <v>125</v>
      </c>
      <c r="E112" s="168"/>
      <c r="F112" s="168"/>
      <c r="G112" s="168"/>
      <c r="H112" s="168"/>
      <c r="I112" s="169"/>
      <c r="J112" s="170">
        <f>J256</f>
        <v>0</v>
      </c>
      <c r="K112" s="166"/>
      <c r="L112" s="171"/>
    </row>
    <row r="113" spans="2:12" s="10" customFormat="1" ht="19.9" customHeight="1">
      <c r="B113" s="165"/>
      <c r="C113" s="166"/>
      <c r="D113" s="167" t="s">
        <v>126</v>
      </c>
      <c r="E113" s="168"/>
      <c r="F113" s="168"/>
      <c r="G113" s="168"/>
      <c r="H113" s="168"/>
      <c r="I113" s="169"/>
      <c r="J113" s="170">
        <f>J281</f>
        <v>0</v>
      </c>
      <c r="K113" s="166"/>
      <c r="L113" s="171"/>
    </row>
    <row r="114" spans="2:12" s="10" customFormat="1" ht="19.9" customHeight="1">
      <c r="B114" s="165"/>
      <c r="C114" s="166"/>
      <c r="D114" s="167" t="s">
        <v>127</v>
      </c>
      <c r="E114" s="168"/>
      <c r="F114" s="168"/>
      <c r="G114" s="168"/>
      <c r="H114" s="168"/>
      <c r="I114" s="169"/>
      <c r="J114" s="170">
        <f>J293</f>
        <v>0</v>
      </c>
      <c r="K114" s="166"/>
      <c r="L114" s="171"/>
    </row>
    <row r="115" spans="2:12" s="10" customFormat="1" ht="19.9" customHeight="1">
      <c r="B115" s="165"/>
      <c r="C115" s="166"/>
      <c r="D115" s="167" t="s">
        <v>128</v>
      </c>
      <c r="E115" s="168"/>
      <c r="F115" s="168"/>
      <c r="G115" s="168"/>
      <c r="H115" s="168"/>
      <c r="I115" s="169"/>
      <c r="J115" s="170">
        <f>J304</f>
        <v>0</v>
      </c>
      <c r="K115" s="166"/>
      <c r="L115" s="171"/>
    </row>
    <row r="116" spans="2:12" s="10" customFormat="1" ht="19.9" customHeight="1">
      <c r="B116" s="165"/>
      <c r="C116" s="166"/>
      <c r="D116" s="167" t="s">
        <v>129</v>
      </c>
      <c r="E116" s="168"/>
      <c r="F116" s="168"/>
      <c r="G116" s="168"/>
      <c r="H116" s="168"/>
      <c r="I116" s="169"/>
      <c r="J116" s="170">
        <f>J318</f>
        <v>0</v>
      </c>
      <c r="K116" s="166"/>
      <c r="L116" s="171"/>
    </row>
    <row r="117" spans="2:12" s="10" customFormat="1" ht="19.9" customHeight="1">
      <c r="B117" s="165"/>
      <c r="C117" s="166"/>
      <c r="D117" s="167" t="s">
        <v>130</v>
      </c>
      <c r="E117" s="168"/>
      <c r="F117" s="168"/>
      <c r="G117" s="168"/>
      <c r="H117" s="168"/>
      <c r="I117" s="169"/>
      <c r="J117" s="170">
        <f>J325</f>
        <v>0</v>
      </c>
      <c r="K117" s="166"/>
      <c r="L117" s="171"/>
    </row>
    <row r="118" spans="2:12" s="9" customFormat="1" ht="25" customHeight="1">
      <c r="B118" s="158"/>
      <c r="C118" s="159"/>
      <c r="D118" s="160" t="s">
        <v>131</v>
      </c>
      <c r="E118" s="161"/>
      <c r="F118" s="161"/>
      <c r="G118" s="161"/>
      <c r="H118" s="161"/>
      <c r="I118" s="162"/>
      <c r="J118" s="163">
        <f>J330</f>
        <v>0</v>
      </c>
      <c r="K118" s="159"/>
      <c r="L118" s="164"/>
    </row>
    <row r="119" spans="1:31" s="2" customFormat="1" ht="21.75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7" customHeight="1">
      <c r="A120" s="31"/>
      <c r="B120" s="51"/>
      <c r="C120" s="52"/>
      <c r="D120" s="52"/>
      <c r="E120" s="52"/>
      <c r="F120" s="52"/>
      <c r="G120" s="52"/>
      <c r="H120" s="52"/>
      <c r="I120" s="149"/>
      <c r="J120" s="52"/>
      <c r="K120" s="52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4" spans="1:31" s="2" customFormat="1" ht="7" customHeight="1">
      <c r="A124" s="31"/>
      <c r="B124" s="53"/>
      <c r="C124" s="54"/>
      <c r="D124" s="54"/>
      <c r="E124" s="54"/>
      <c r="F124" s="54"/>
      <c r="G124" s="54"/>
      <c r="H124" s="54"/>
      <c r="I124" s="152"/>
      <c r="J124" s="54"/>
      <c r="K124" s="54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5" customHeight="1">
      <c r="A125" s="31"/>
      <c r="B125" s="32"/>
      <c r="C125" s="20" t="s">
        <v>132</v>
      </c>
      <c r="D125" s="33"/>
      <c r="E125" s="33"/>
      <c r="F125" s="33"/>
      <c r="G125" s="33"/>
      <c r="H125" s="33"/>
      <c r="I125" s="112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7" customHeight="1">
      <c r="A126" s="31"/>
      <c r="B126" s="32"/>
      <c r="C126" s="33"/>
      <c r="D126" s="33"/>
      <c r="E126" s="33"/>
      <c r="F126" s="33"/>
      <c r="G126" s="33"/>
      <c r="H126" s="33"/>
      <c r="I126" s="112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16</v>
      </c>
      <c r="D127" s="33"/>
      <c r="E127" s="33"/>
      <c r="F127" s="33"/>
      <c r="G127" s="33"/>
      <c r="H127" s="33"/>
      <c r="I127" s="112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6.5" customHeight="1">
      <c r="A128" s="31"/>
      <c r="B128" s="32"/>
      <c r="C128" s="33"/>
      <c r="D128" s="33"/>
      <c r="E128" s="279" t="str">
        <f>E7</f>
        <v>Stavební úpravy objektu č.p.20 Bělá pod Bezdězem</v>
      </c>
      <c r="F128" s="280"/>
      <c r="G128" s="280"/>
      <c r="H128" s="280"/>
      <c r="I128" s="112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103</v>
      </c>
      <c r="D129" s="33"/>
      <c r="E129" s="33"/>
      <c r="F129" s="33"/>
      <c r="G129" s="33"/>
      <c r="H129" s="33"/>
      <c r="I129" s="112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6.5" customHeight="1">
      <c r="A130" s="31"/>
      <c r="B130" s="32"/>
      <c r="C130" s="33"/>
      <c r="D130" s="33"/>
      <c r="E130" s="231" t="str">
        <f>E9</f>
        <v>01 - Stavební</v>
      </c>
      <c r="F130" s="281"/>
      <c r="G130" s="281"/>
      <c r="H130" s="281"/>
      <c r="I130" s="112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7" customHeight="1">
      <c r="A131" s="31"/>
      <c r="B131" s="32"/>
      <c r="C131" s="33"/>
      <c r="D131" s="33"/>
      <c r="E131" s="33"/>
      <c r="F131" s="33"/>
      <c r="G131" s="33"/>
      <c r="H131" s="33"/>
      <c r="I131" s="112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2" customHeight="1">
      <c r="A132" s="31"/>
      <c r="B132" s="32"/>
      <c r="C132" s="26" t="s">
        <v>20</v>
      </c>
      <c r="D132" s="33"/>
      <c r="E132" s="33"/>
      <c r="F132" s="24" t="str">
        <f>F12</f>
        <v>parc.č.st.243 k.ú. Bělá pod Bezdězem</v>
      </c>
      <c r="G132" s="33"/>
      <c r="H132" s="33"/>
      <c r="I132" s="114" t="s">
        <v>22</v>
      </c>
      <c r="J132" s="63" t="str">
        <f>IF(J12="","",J12)</f>
        <v>11. 5. 2020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7" customHeight="1">
      <c r="A133" s="31"/>
      <c r="B133" s="32"/>
      <c r="C133" s="33"/>
      <c r="D133" s="33"/>
      <c r="E133" s="33"/>
      <c r="F133" s="33"/>
      <c r="G133" s="33"/>
      <c r="H133" s="33"/>
      <c r="I133" s="112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15" customHeight="1">
      <c r="A134" s="31"/>
      <c r="B134" s="32"/>
      <c r="C134" s="26" t="s">
        <v>24</v>
      </c>
      <c r="D134" s="33"/>
      <c r="E134" s="33"/>
      <c r="F134" s="24" t="str">
        <f>E15</f>
        <v>Město Bělá pod Bezdězem</v>
      </c>
      <c r="G134" s="33"/>
      <c r="H134" s="33"/>
      <c r="I134" s="114" t="s">
        <v>30</v>
      </c>
      <c r="J134" s="29" t="str">
        <f>E21</f>
        <v>PARD Praha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5.15" customHeight="1">
      <c r="A135" s="31"/>
      <c r="B135" s="32"/>
      <c r="C135" s="26" t="s">
        <v>28</v>
      </c>
      <c r="D135" s="33"/>
      <c r="E135" s="33"/>
      <c r="F135" s="24" t="str">
        <f>IF(E18="","",E18)</f>
        <v>Vyplň údaj</v>
      </c>
      <c r="G135" s="33"/>
      <c r="H135" s="33"/>
      <c r="I135" s="114" t="s">
        <v>33</v>
      </c>
      <c r="J135" s="29" t="str">
        <f>E24</f>
        <v>Ing.Jan Budínský</v>
      </c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0.25" customHeight="1">
      <c r="A136" s="31"/>
      <c r="B136" s="32"/>
      <c r="C136" s="33"/>
      <c r="D136" s="33"/>
      <c r="E136" s="33"/>
      <c r="F136" s="33"/>
      <c r="G136" s="33"/>
      <c r="H136" s="33"/>
      <c r="I136" s="112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11" customFormat="1" ht="29.25" customHeight="1">
      <c r="A137" s="172"/>
      <c r="B137" s="173"/>
      <c r="C137" s="174" t="s">
        <v>133</v>
      </c>
      <c r="D137" s="175" t="s">
        <v>61</v>
      </c>
      <c r="E137" s="175" t="s">
        <v>57</v>
      </c>
      <c r="F137" s="175" t="s">
        <v>58</v>
      </c>
      <c r="G137" s="175" t="s">
        <v>134</v>
      </c>
      <c r="H137" s="175" t="s">
        <v>135</v>
      </c>
      <c r="I137" s="176" t="s">
        <v>136</v>
      </c>
      <c r="J137" s="177" t="s">
        <v>107</v>
      </c>
      <c r="K137" s="178" t="s">
        <v>137</v>
      </c>
      <c r="L137" s="179"/>
      <c r="M137" s="72" t="s">
        <v>1</v>
      </c>
      <c r="N137" s="73" t="s">
        <v>40</v>
      </c>
      <c r="O137" s="73" t="s">
        <v>138</v>
      </c>
      <c r="P137" s="73" t="s">
        <v>139</v>
      </c>
      <c r="Q137" s="73" t="s">
        <v>140</v>
      </c>
      <c r="R137" s="73" t="s">
        <v>141</v>
      </c>
      <c r="S137" s="73" t="s">
        <v>142</v>
      </c>
      <c r="T137" s="74" t="s">
        <v>143</v>
      </c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1:63" s="2" customFormat="1" ht="22.75" customHeight="1">
      <c r="A138" s="31"/>
      <c r="B138" s="32"/>
      <c r="C138" s="79" t="s">
        <v>144</v>
      </c>
      <c r="D138" s="33"/>
      <c r="E138" s="33"/>
      <c r="F138" s="33"/>
      <c r="G138" s="33"/>
      <c r="H138" s="33"/>
      <c r="I138" s="112"/>
      <c r="J138" s="180">
        <f>BK138</f>
        <v>0</v>
      </c>
      <c r="K138" s="33"/>
      <c r="L138" s="36"/>
      <c r="M138" s="75"/>
      <c r="N138" s="181"/>
      <c r="O138" s="76"/>
      <c r="P138" s="182">
        <f>P139+P220+P330</f>
        <v>0</v>
      </c>
      <c r="Q138" s="76"/>
      <c r="R138" s="182">
        <f>R139+R220+R330</f>
        <v>313.10940739000006</v>
      </c>
      <c r="S138" s="76"/>
      <c r="T138" s="183">
        <f>T139+T220+T330</f>
        <v>204.76824799999997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75</v>
      </c>
      <c r="AU138" s="14" t="s">
        <v>109</v>
      </c>
      <c r="BK138" s="184">
        <f>BK139+BK220+BK330</f>
        <v>0</v>
      </c>
    </row>
    <row r="139" spans="2:63" s="12" customFormat="1" ht="25.9" customHeight="1">
      <c r="B139" s="185"/>
      <c r="C139" s="186"/>
      <c r="D139" s="187" t="s">
        <v>75</v>
      </c>
      <c r="E139" s="188" t="s">
        <v>145</v>
      </c>
      <c r="F139" s="188" t="s">
        <v>146</v>
      </c>
      <c r="G139" s="186"/>
      <c r="H139" s="186"/>
      <c r="I139" s="189"/>
      <c r="J139" s="190">
        <f>BK139</f>
        <v>0</v>
      </c>
      <c r="K139" s="186"/>
      <c r="L139" s="191"/>
      <c r="M139" s="192"/>
      <c r="N139" s="193"/>
      <c r="O139" s="193"/>
      <c r="P139" s="194">
        <f>P140+P142+P154+P165+P170+P194+P213+P218</f>
        <v>0</v>
      </c>
      <c r="Q139" s="193"/>
      <c r="R139" s="194">
        <f>R140+R142+R154+R165+R170+R194+R213+R218</f>
        <v>278.22011344000003</v>
      </c>
      <c r="S139" s="193"/>
      <c r="T139" s="195">
        <f>T140+T142+T154+T165+T170+T194+T213+T218</f>
        <v>187.068708</v>
      </c>
      <c r="AR139" s="196" t="s">
        <v>84</v>
      </c>
      <c r="AT139" s="197" t="s">
        <v>75</v>
      </c>
      <c r="AU139" s="197" t="s">
        <v>76</v>
      </c>
      <c r="AY139" s="196" t="s">
        <v>147</v>
      </c>
      <c r="BK139" s="198">
        <f>BK140+BK142+BK154+BK165+BK170+BK194+BK213+BK218</f>
        <v>0</v>
      </c>
    </row>
    <row r="140" spans="2:63" s="12" customFormat="1" ht="22.75" customHeight="1">
      <c r="B140" s="185"/>
      <c r="C140" s="186"/>
      <c r="D140" s="187" t="s">
        <v>75</v>
      </c>
      <c r="E140" s="199" t="s">
        <v>84</v>
      </c>
      <c r="F140" s="199" t="s">
        <v>148</v>
      </c>
      <c r="G140" s="186"/>
      <c r="H140" s="186"/>
      <c r="I140" s="189"/>
      <c r="J140" s="200">
        <f>BK140</f>
        <v>0</v>
      </c>
      <c r="K140" s="186"/>
      <c r="L140" s="191"/>
      <c r="M140" s="192"/>
      <c r="N140" s="193"/>
      <c r="O140" s="193"/>
      <c r="P140" s="194">
        <f>P141</f>
        <v>0</v>
      </c>
      <c r="Q140" s="193"/>
      <c r="R140" s="194">
        <f>R141</f>
        <v>0</v>
      </c>
      <c r="S140" s="193"/>
      <c r="T140" s="195">
        <f>T141</f>
        <v>0</v>
      </c>
      <c r="AR140" s="196" t="s">
        <v>84</v>
      </c>
      <c r="AT140" s="197" t="s">
        <v>75</v>
      </c>
      <c r="AU140" s="197" t="s">
        <v>84</v>
      </c>
      <c r="AY140" s="196" t="s">
        <v>147</v>
      </c>
      <c r="BK140" s="198">
        <f>BK141</f>
        <v>0</v>
      </c>
    </row>
    <row r="141" spans="1:65" s="2" customFormat="1" ht="21.75" customHeight="1">
      <c r="A141" s="31"/>
      <c r="B141" s="32"/>
      <c r="C141" s="201" t="s">
        <v>84</v>
      </c>
      <c r="D141" s="201" t="s">
        <v>149</v>
      </c>
      <c r="E141" s="202" t="s">
        <v>150</v>
      </c>
      <c r="F141" s="203" t="s">
        <v>151</v>
      </c>
      <c r="G141" s="204" t="s">
        <v>152</v>
      </c>
      <c r="H141" s="205">
        <v>3.45</v>
      </c>
      <c r="I141" s="206"/>
      <c r="J141" s="207">
        <f>ROUND(I141*H141,2)</f>
        <v>0</v>
      </c>
      <c r="K141" s="208"/>
      <c r="L141" s="36"/>
      <c r="M141" s="209" t="s">
        <v>1</v>
      </c>
      <c r="N141" s="210" t="s">
        <v>41</v>
      </c>
      <c r="O141" s="68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153</v>
      </c>
      <c r="AT141" s="213" t="s">
        <v>149</v>
      </c>
      <c r="AU141" s="213" t="s">
        <v>86</v>
      </c>
      <c r="AY141" s="14" t="s">
        <v>147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4" t="s">
        <v>84</v>
      </c>
      <c r="BK141" s="214">
        <f>ROUND(I141*H141,2)</f>
        <v>0</v>
      </c>
      <c r="BL141" s="14" t="s">
        <v>153</v>
      </c>
      <c r="BM141" s="213" t="s">
        <v>154</v>
      </c>
    </row>
    <row r="142" spans="2:63" s="12" customFormat="1" ht="22.75" customHeight="1">
      <c r="B142" s="185"/>
      <c r="C142" s="186"/>
      <c r="D142" s="187" t="s">
        <v>75</v>
      </c>
      <c r="E142" s="199" t="s">
        <v>86</v>
      </c>
      <c r="F142" s="199" t="s">
        <v>155</v>
      </c>
      <c r="G142" s="186"/>
      <c r="H142" s="186"/>
      <c r="I142" s="189"/>
      <c r="J142" s="200">
        <f>BK142</f>
        <v>0</v>
      </c>
      <c r="K142" s="186"/>
      <c r="L142" s="191"/>
      <c r="M142" s="192"/>
      <c r="N142" s="193"/>
      <c r="O142" s="193"/>
      <c r="P142" s="194">
        <f>SUM(P143:P153)</f>
        <v>0</v>
      </c>
      <c r="Q142" s="193"/>
      <c r="R142" s="194">
        <f>SUM(R143:R153)</f>
        <v>25.5797231</v>
      </c>
      <c r="S142" s="193"/>
      <c r="T142" s="195">
        <f>SUM(T143:T153)</f>
        <v>0</v>
      </c>
      <c r="AR142" s="196" t="s">
        <v>84</v>
      </c>
      <c r="AT142" s="197" t="s">
        <v>75</v>
      </c>
      <c r="AU142" s="197" t="s">
        <v>84</v>
      </c>
      <c r="AY142" s="196" t="s">
        <v>147</v>
      </c>
      <c r="BK142" s="198">
        <f>SUM(BK143:BK153)</f>
        <v>0</v>
      </c>
    </row>
    <row r="143" spans="1:65" s="2" customFormat="1" ht="21.75" customHeight="1">
      <c r="A143" s="31"/>
      <c r="B143" s="32"/>
      <c r="C143" s="201" t="s">
        <v>86</v>
      </c>
      <c r="D143" s="201" t="s">
        <v>149</v>
      </c>
      <c r="E143" s="202" t="s">
        <v>156</v>
      </c>
      <c r="F143" s="203" t="s">
        <v>157</v>
      </c>
      <c r="G143" s="204" t="s">
        <v>152</v>
      </c>
      <c r="H143" s="205">
        <v>3.65</v>
      </c>
      <c r="I143" s="206"/>
      <c r="J143" s="207">
        <f aca="true" t="shared" si="0" ref="J143:J153">ROUND(I143*H143,2)</f>
        <v>0</v>
      </c>
      <c r="K143" s="208"/>
      <c r="L143" s="36"/>
      <c r="M143" s="209" t="s">
        <v>1</v>
      </c>
      <c r="N143" s="210" t="s">
        <v>41</v>
      </c>
      <c r="O143" s="68"/>
      <c r="P143" s="211">
        <f aca="true" t="shared" si="1" ref="P143:P153">O143*H143</f>
        <v>0</v>
      </c>
      <c r="Q143" s="211">
        <v>2.16</v>
      </c>
      <c r="R143" s="211">
        <f aca="true" t="shared" si="2" ref="R143:R153">Q143*H143</f>
        <v>7.884</v>
      </c>
      <c r="S143" s="211">
        <v>0</v>
      </c>
      <c r="T143" s="212">
        <f aca="true" t="shared" si="3" ref="T143:T15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153</v>
      </c>
      <c r="AT143" s="213" t="s">
        <v>149</v>
      </c>
      <c r="AU143" s="213" t="s">
        <v>86</v>
      </c>
      <c r="AY143" s="14" t="s">
        <v>147</v>
      </c>
      <c r="BE143" s="214">
        <f aca="true" t="shared" si="4" ref="BE143:BE153">IF(N143="základní",J143,0)</f>
        <v>0</v>
      </c>
      <c r="BF143" s="214">
        <f aca="true" t="shared" si="5" ref="BF143:BF153">IF(N143="snížená",J143,0)</f>
        <v>0</v>
      </c>
      <c r="BG143" s="214">
        <f aca="true" t="shared" si="6" ref="BG143:BG153">IF(N143="zákl. přenesená",J143,0)</f>
        <v>0</v>
      </c>
      <c r="BH143" s="214">
        <f aca="true" t="shared" si="7" ref="BH143:BH153">IF(N143="sníž. přenesená",J143,0)</f>
        <v>0</v>
      </c>
      <c r="BI143" s="214">
        <f aca="true" t="shared" si="8" ref="BI143:BI153">IF(N143="nulová",J143,0)</f>
        <v>0</v>
      </c>
      <c r="BJ143" s="14" t="s">
        <v>84</v>
      </c>
      <c r="BK143" s="214">
        <f aca="true" t="shared" si="9" ref="BK143:BK153">ROUND(I143*H143,2)</f>
        <v>0</v>
      </c>
      <c r="BL143" s="14" t="s">
        <v>153</v>
      </c>
      <c r="BM143" s="213" t="s">
        <v>158</v>
      </c>
    </row>
    <row r="144" spans="1:65" s="2" customFormat="1" ht="21.75" customHeight="1">
      <c r="A144" s="31"/>
      <c r="B144" s="32"/>
      <c r="C144" s="201" t="s">
        <v>159</v>
      </c>
      <c r="D144" s="201" t="s">
        <v>149</v>
      </c>
      <c r="E144" s="202" t="s">
        <v>160</v>
      </c>
      <c r="F144" s="203" t="s">
        <v>161</v>
      </c>
      <c r="G144" s="204" t="s">
        <v>152</v>
      </c>
      <c r="H144" s="205">
        <v>2.87</v>
      </c>
      <c r="I144" s="206"/>
      <c r="J144" s="207">
        <f t="shared" si="0"/>
        <v>0</v>
      </c>
      <c r="K144" s="208"/>
      <c r="L144" s="36"/>
      <c r="M144" s="209" t="s">
        <v>1</v>
      </c>
      <c r="N144" s="210" t="s">
        <v>41</v>
      </c>
      <c r="O144" s="68"/>
      <c r="P144" s="211">
        <f t="shared" si="1"/>
        <v>0</v>
      </c>
      <c r="Q144" s="211">
        <v>2.45329</v>
      </c>
      <c r="R144" s="211">
        <f t="shared" si="2"/>
        <v>7.0409423</v>
      </c>
      <c r="S144" s="211">
        <v>0</v>
      </c>
      <c r="T144" s="212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153</v>
      </c>
      <c r="AT144" s="213" t="s">
        <v>149</v>
      </c>
      <c r="AU144" s="213" t="s">
        <v>86</v>
      </c>
      <c r="AY144" s="14" t="s">
        <v>147</v>
      </c>
      <c r="BE144" s="214">
        <f t="shared" si="4"/>
        <v>0</v>
      </c>
      <c r="BF144" s="214">
        <f t="shared" si="5"/>
        <v>0</v>
      </c>
      <c r="BG144" s="214">
        <f t="shared" si="6"/>
        <v>0</v>
      </c>
      <c r="BH144" s="214">
        <f t="shared" si="7"/>
        <v>0</v>
      </c>
      <c r="BI144" s="214">
        <f t="shared" si="8"/>
        <v>0</v>
      </c>
      <c r="BJ144" s="14" t="s">
        <v>84</v>
      </c>
      <c r="BK144" s="214">
        <f t="shared" si="9"/>
        <v>0</v>
      </c>
      <c r="BL144" s="14" t="s">
        <v>153</v>
      </c>
      <c r="BM144" s="213" t="s">
        <v>162</v>
      </c>
    </row>
    <row r="145" spans="1:65" s="2" customFormat="1" ht="16.5" customHeight="1">
      <c r="A145" s="31"/>
      <c r="B145" s="32"/>
      <c r="C145" s="201" t="s">
        <v>153</v>
      </c>
      <c r="D145" s="201" t="s">
        <v>149</v>
      </c>
      <c r="E145" s="202" t="s">
        <v>163</v>
      </c>
      <c r="F145" s="203" t="s">
        <v>164</v>
      </c>
      <c r="G145" s="204" t="s">
        <v>165</v>
      </c>
      <c r="H145" s="205">
        <v>3.18</v>
      </c>
      <c r="I145" s="206"/>
      <c r="J145" s="207">
        <f t="shared" si="0"/>
        <v>0</v>
      </c>
      <c r="K145" s="208"/>
      <c r="L145" s="36"/>
      <c r="M145" s="209" t="s">
        <v>1</v>
      </c>
      <c r="N145" s="210" t="s">
        <v>41</v>
      </c>
      <c r="O145" s="68"/>
      <c r="P145" s="211">
        <f t="shared" si="1"/>
        <v>0</v>
      </c>
      <c r="Q145" s="211">
        <v>0.00247</v>
      </c>
      <c r="R145" s="211">
        <f t="shared" si="2"/>
        <v>0.0078546</v>
      </c>
      <c r="S145" s="211">
        <v>0</v>
      </c>
      <c r="T145" s="212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153</v>
      </c>
      <c r="AT145" s="213" t="s">
        <v>149</v>
      </c>
      <c r="AU145" s="213" t="s">
        <v>86</v>
      </c>
      <c r="AY145" s="14" t="s">
        <v>147</v>
      </c>
      <c r="BE145" s="214">
        <f t="shared" si="4"/>
        <v>0</v>
      </c>
      <c r="BF145" s="214">
        <f t="shared" si="5"/>
        <v>0</v>
      </c>
      <c r="BG145" s="214">
        <f t="shared" si="6"/>
        <v>0</v>
      </c>
      <c r="BH145" s="214">
        <f t="shared" si="7"/>
        <v>0</v>
      </c>
      <c r="BI145" s="214">
        <f t="shared" si="8"/>
        <v>0</v>
      </c>
      <c r="BJ145" s="14" t="s">
        <v>84</v>
      </c>
      <c r="BK145" s="214">
        <f t="shared" si="9"/>
        <v>0</v>
      </c>
      <c r="BL145" s="14" t="s">
        <v>153</v>
      </c>
      <c r="BM145" s="213" t="s">
        <v>166</v>
      </c>
    </row>
    <row r="146" spans="1:65" s="2" customFormat="1" ht="16.5" customHeight="1">
      <c r="A146" s="31"/>
      <c r="B146" s="32"/>
      <c r="C146" s="201" t="s">
        <v>167</v>
      </c>
      <c r="D146" s="201" t="s">
        <v>149</v>
      </c>
      <c r="E146" s="202" t="s">
        <v>168</v>
      </c>
      <c r="F146" s="203" t="s">
        <v>169</v>
      </c>
      <c r="G146" s="204" t="s">
        <v>165</v>
      </c>
      <c r="H146" s="205">
        <v>3.18</v>
      </c>
      <c r="I146" s="206"/>
      <c r="J146" s="207">
        <f t="shared" si="0"/>
        <v>0</v>
      </c>
      <c r="K146" s="208"/>
      <c r="L146" s="36"/>
      <c r="M146" s="209" t="s">
        <v>1</v>
      </c>
      <c r="N146" s="210" t="s">
        <v>41</v>
      </c>
      <c r="O146" s="68"/>
      <c r="P146" s="211">
        <f t="shared" si="1"/>
        <v>0</v>
      </c>
      <c r="Q146" s="211">
        <v>0</v>
      </c>
      <c r="R146" s="211">
        <f t="shared" si="2"/>
        <v>0</v>
      </c>
      <c r="S146" s="211">
        <v>0</v>
      </c>
      <c r="T146" s="212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153</v>
      </c>
      <c r="AT146" s="213" t="s">
        <v>149</v>
      </c>
      <c r="AU146" s="213" t="s">
        <v>86</v>
      </c>
      <c r="AY146" s="14" t="s">
        <v>147</v>
      </c>
      <c r="BE146" s="214">
        <f t="shared" si="4"/>
        <v>0</v>
      </c>
      <c r="BF146" s="214">
        <f t="shared" si="5"/>
        <v>0</v>
      </c>
      <c r="BG146" s="214">
        <f t="shared" si="6"/>
        <v>0</v>
      </c>
      <c r="BH146" s="214">
        <f t="shared" si="7"/>
        <v>0</v>
      </c>
      <c r="BI146" s="214">
        <f t="shared" si="8"/>
        <v>0</v>
      </c>
      <c r="BJ146" s="14" t="s">
        <v>84</v>
      </c>
      <c r="BK146" s="214">
        <f t="shared" si="9"/>
        <v>0</v>
      </c>
      <c r="BL146" s="14" t="s">
        <v>153</v>
      </c>
      <c r="BM146" s="213" t="s">
        <v>170</v>
      </c>
    </row>
    <row r="147" spans="1:65" s="2" customFormat="1" ht="16.5" customHeight="1">
      <c r="A147" s="31"/>
      <c r="B147" s="32"/>
      <c r="C147" s="201" t="s">
        <v>171</v>
      </c>
      <c r="D147" s="201" t="s">
        <v>149</v>
      </c>
      <c r="E147" s="202" t="s">
        <v>172</v>
      </c>
      <c r="F147" s="203" t="s">
        <v>173</v>
      </c>
      <c r="G147" s="204" t="s">
        <v>174</v>
      </c>
      <c r="H147" s="205">
        <v>0.37</v>
      </c>
      <c r="I147" s="206"/>
      <c r="J147" s="207">
        <f t="shared" si="0"/>
        <v>0</v>
      </c>
      <c r="K147" s="208"/>
      <c r="L147" s="36"/>
      <c r="M147" s="209" t="s">
        <v>1</v>
      </c>
      <c r="N147" s="210" t="s">
        <v>41</v>
      </c>
      <c r="O147" s="68"/>
      <c r="P147" s="211">
        <f t="shared" si="1"/>
        <v>0</v>
      </c>
      <c r="Q147" s="211">
        <v>1.06277</v>
      </c>
      <c r="R147" s="211">
        <f t="shared" si="2"/>
        <v>0.3932249</v>
      </c>
      <c r="S147" s="211">
        <v>0</v>
      </c>
      <c r="T147" s="212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153</v>
      </c>
      <c r="AT147" s="213" t="s">
        <v>149</v>
      </c>
      <c r="AU147" s="213" t="s">
        <v>86</v>
      </c>
      <c r="AY147" s="14" t="s">
        <v>147</v>
      </c>
      <c r="BE147" s="214">
        <f t="shared" si="4"/>
        <v>0</v>
      </c>
      <c r="BF147" s="214">
        <f t="shared" si="5"/>
        <v>0</v>
      </c>
      <c r="BG147" s="214">
        <f t="shared" si="6"/>
        <v>0</v>
      </c>
      <c r="BH147" s="214">
        <f t="shared" si="7"/>
        <v>0</v>
      </c>
      <c r="BI147" s="214">
        <f t="shared" si="8"/>
        <v>0</v>
      </c>
      <c r="BJ147" s="14" t="s">
        <v>84</v>
      </c>
      <c r="BK147" s="214">
        <f t="shared" si="9"/>
        <v>0</v>
      </c>
      <c r="BL147" s="14" t="s">
        <v>153</v>
      </c>
      <c r="BM147" s="213" t="s">
        <v>175</v>
      </c>
    </row>
    <row r="148" spans="1:65" s="2" customFormat="1" ht="16.5" customHeight="1">
      <c r="A148" s="31"/>
      <c r="B148" s="32"/>
      <c r="C148" s="201" t="s">
        <v>176</v>
      </c>
      <c r="D148" s="201" t="s">
        <v>149</v>
      </c>
      <c r="E148" s="202" t="s">
        <v>177</v>
      </c>
      <c r="F148" s="203" t="s">
        <v>178</v>
      </c>
      <c r="G148" s="204" t="s">
        <v>152</v>
      </c>
      <c r="H148" s="205">
        <v>3.5</v>
      </c>
      <c r="I148" s="206"/>
      <c r="J148" s="207">
        <f t="shared" si="0"/>
        <v>0</v>
      </c>
      <c r="K148" s="208"/>
      <c r="L148" s="36"/>
      <c r="M148" s="209" t="s">
        <v>1</v>
      </c>
      <c r="N148" s="210" t="s">
        <v>41</v>
      </c>
      <c r="O148" s="68"/>
      <c r="P148" s="211">
        <f t="shared" si="1"/>
        <v>0</v>
      </c>
      <c r="Q148" s="211">
        <v>2.45329</v>
      </c>
      <c r="R148" s="211">
        <f t="shared" si="2"/>
        <v>8.586515</v>
      </c>
      <c r="S148" s="211">
        <v>0</v>
      </c>
      <c r="T148" s="212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153</v>
      </c>
      <c r="AT148" s="213" t="s">
        <v>149</v>
      </c>
      <c r="AU148" s="213" t="s">
        <v>86</v>
      </c>
      <c r="AY148" s="14" t="s">
        <v>147</v>
      </c>
      <c r="BE148" s="214">
        <f t="shared" si="4"/>
        <v>0</v>
      </c>
      <c r="BF148" s="214">
        <f t="shared" si="5"/>
        <v>0</v>
      </c>
      <c r="BG148" s="214">
        <f t="shared" si="6"/>
        <v>0</v>
      </c>
      <c r="BH148" s="214">
        <f t="shared" si="7"/>
        <v>0</v>
      </c>
      <c r="BI148" s="214">
        <f t="shared" si="8"/>
        <v>0</v>
      </c>
      <c r="BJ148" s="14" t="s">
        <v>84</v>
      </c>
      <c r="BK148" s="214">
        <f t="shared" si="9"/>
        <v>0</v>
      </c>
      <c r="BL148" s="14" t="s">
        <v>153</v>
      </c>
      <c r="BM148" s="213" t="s">
        <v>179</v>
      </c>
    </row>
    <row r="149" spans="1:65" s="2" customFormat="1" ht="21.75" customHeight="1">
      <c r="A149" s="31"/>
      <c r="B149" s="32"/>
      <c r="C149" s="201" t="s">
        <v>180</v>
      </c>
      <c r="D149" s="201" t="s">
        <v>149</v>
      </c>
      <c r="E149" s="202" t="s">
        <v>181</v>
      </c>
      <c r="F149" s="203" t="s">
        <v>182</v>
      </c>
      <c r="G149" s="204" t="s">
        <v>183</v>
      </c>
      <c r="H149" s="205">
        <v>1</v>
      </c>
      <c r="I149" s="206"/>
      <c r="J149" s="207">
        <f t="shared" si="0"/>
        <v>0</v>
      </c>
      <c r="K149" s="208"/>
      <c r="L149" s="36"/>
      <c r="M149" s="209" t="s">
        <v>1</v>
      </c>
      <c r="N149" s="210" t="s">
        <v>41</v>
      </c>
      <c r="O149" s="68"/>
      <c r="P149" s="211">
        <f t="shared" si="1"/>
        <v>0</v>
      </c>
      <c r="Q149" s="211">
        <v>0.0003</v>
      </c>
      <c r="R149" s="211">
        <f t="shared" si="2"/>
        <v>0.0003</v>
      </c>
      <c r="S149" s="211">
        <v>0</v>
      </c>
      <c r="T149" s="212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153</v>
      </c>
      <c r="AT149" s="213" t="s">
        <v>149</v>
      </c>
      <c r="AU149" s="213" t="s">
        <v>86</v>
      </c>
      <c r="AY149" s="14" t="s">
        <v>147</v>
      </c>
      <c r="BE149" s="214">
        <f t="shared" si="4"/>
        <v>0</v>
      </c>
      <c r="BF149" s="214">
        <f t="shared" si="5"/>
        <v>0</v>
      </c>
      <c r="BG149" s="214">
        <f t="shared" si="6"/>
        <v>0</v>
      </c>
      <c r="BH149" s="214">
        <f t="shared" si="7"/>
        <v>0</v>
      </c>
      <c r="BI149" s="214">
        <f t="shared" si="8"/>
        <v>0</v>
      </c>
      <c r="BJ149" s="14" t="s">
        <v>84</v>
      </c>
      <c r="BK149" s="214">
        <f t="shared" si="9"/>
        <v>0</v>
      </c>
      <c r="BL149" s="14" t="s">
        <v>153</v>
      </c>
      <c r="BM149" s="213" t="s">
        <v>184</v>
      </c>
    </row>
    <row r="150" spans="1:65" s="2" customFormat="1" ht="33" customHeight="1">
      <c r="A150" s="31"/>
      <c r="B150" s="32"/>
      <c r="C150" s="201" t="s">
        <v>185</v>
      </c>
      <c r="D150" s="201" t="s">
        <v>149</v>
      </c>
      <c r="E150" s="202" t="s">
        <v>186</v>
      </c>
      <c r="F150" s="203" t="s">
        <v>187</v>
      </c>
      <c r="G150" s="204" t="s">
        <v>183</v>
      </c>
      <c r="H150" s="205">
        <v>1</v>
      </c>
      <c r="I150" s="206"/>
      <c r="J150" s="207">
        <f t="shared" si="0"/>
        <v>0</v>
      </c>
      <c r="K150" s="208"/>
      <c r="L150" s="36"/>
      <c r="M150" s="209" t="s">
        <v>1</v>
      </c>
      <c r="N150" s="210" t="s">
        <v>41</v>
      </c>
      <c r="O150" s="68"/>
      <c r="P150" s="211">
        <f t="shared" si="1"/>
        <v>0</v>
      </c>
      <c r="Q150" s="211">
        <v>0</v>
      </c>
      <c r="R150" s="211">
        <f t="shared" si="2"/>
        <v>0</v>
      </c>
      <c r="S150" s="211">
        <v>0</v>
      </c>
      <c r="T150" s="212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153</v>
      </c>
      <c r="AT150" s="213" t="s">
        <v>149</v>
      </c>
      <c r="AU150" s="213" t="s">
        <v>86</v>
      </c>
      <c r="AY150" s="14" t="s">
        <v>147</v>
      </c>
      <c r="BE150" s="214">
        <f t="shared" si="4"/>
        <v>0</v>
      </c>
      <c r="BF150" s="214">
        <f t="shared" si="5"/>
        <v>0</v>
      </c>
      <c r="BG150" s="214">
        <f t="shared" si="6"/>
        <v>0</v>
      </c>
      <c r="BH150" s="214">
        <f t="shared" si="7"/>
        <v>0</v>
      </c>
      <c r="BI150" s="214">
        <f t="shared" si="8"/>
        <v>0</v>
      </c>
      <c r="BJ150" s="14" t="s">
        <v>84</v>
      </c>
      <c r="BK150" s="214">
        <f t="shared" si="9"/>
        <v>0</v>
      </c>
      <c r="BL150" s="14" t="s">
        <v>153</v>
      </c>
      <c r="BM150" s="213" t="s">
        <v>188</v>
      </c>
    </row>
    <row r="151" spans="1:65" s="2" customFormat="1" ht="16.5" customHeight="1">
      <c r="A151" s="31"/>
      <c r="B151" s="32"/>
      <c r="C151" s="201" t="s">
        <v>189</v>
      </c>
      <c r="D151" s="201" t="s">
        <v>149</v>
      </c>
      <c r="E151" s="202" t="s">
        <v>190</v>
      </c>
      <c r="F151" s="203" t="s">
        <v>191</v>
      </c>
      <c r="G151" s="204" t="s">
        <v>152</v>
      </c>
      <c r="H151" s="205">
        <v>0.67</v>
      </c>
      <c r="I151" s="206"/>
      <c r="J151" s="207">
        <f t="shared" si="0"/>
        <v>0</v>
      </c>
      <c r="K151" s="208"/>
      <c r="L151" s="36"/>
      <c r="M151" s="209" t="s">
        <v>1</v>
      </c>
      <c r="N151" s="210" t="s">
        <v>41</v>
      </c>
      <c r="O151" s="68"/>
      <c r="P151" s="211">
        <f t="shared" si="1"/>
        <v>0</v>
      </c>
      <c r="Q151" s="211">
        <v>2.45329</v>
      </c>
      <c r="R151" s="211">
        <f t="shared" si="2"/>
        <v>1.6437043</v>
      </c>
      <c r="S151" s="211">
        <v>0</v>
      </c>
      <c r="T151" s="212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153</v>
      </c>
      <c r="AT151" s="213" t="s">
        <v>149</v>
      </c>
      <c r="AU151" s="213" t="s">
        <v>86</v>
      </c>
      <c r="AY151" s="14" t="s">
        <v>147</v>
      </c>
      <c r="BE151" s="214">
        <f t="shared" si="4"/>
        <v>0</v>
      </c>
      <c r="BF151" s="214">
        <f t="shared" si="5"/>
        <v>0</v>
      </c>
      <c r="BG151" s="214">
        <f t="shared" si="6"/>
        <v>0</v>
      </c>
      <c r="BH151" s="214">
        <f t="shared" si="7"/>
        <v>0</v>
      </c>
      <c r="BI151" s="214">
        <f t="shared" si="8"/>
        <v>0</v>
      </c>
      <c r="BJ151" s="14" t="s">
        <v>84</v>
      </c>
      <c r="BK151" s="214">
        <f t="shared" si="9"/>
        <v>0</v>
      </c>
      <c r="BL151" s="14" t="s">
        <v>153</v>
      </c>
      <c r="BM151" s="213" t="s">
        <v>192</v>
      </c>
    </row>
    <row r="152" spans="1:65" s="2" customFormat="1" ht="16.5" customHeight="1">
      <c r="A152" s="31"/>
      <c r="B152" s="32"/>
      <c r="C152" s="201" t="s">
        <v>193</v>
      </c>
      <c r="D152" s="201" t="s">
        <v>149</v>
      </c>
      <c r="E152" s="202" t="s">
        <v>194</v>
      </c>
      <c r="F152" s="203" t="s">
        <v>195</v>
      </c>
      <c r="G152" s="204" t="s">
        <v>165</v>
      </c>
      <c r="H152" s="205">
        <v>6.7</v>
      </c>
      <c r="I152" s="206"/>
      <c r="J152" s="207">
        <f t="shared" si="0"/>
        <v>0</v>
      </c>
      <c r="K152" s="208"/>
      <c r="L152" s="36"/>
      <c r="M152" s="209" t="s">
        <v>1</v>
      </c>
      <c r="N152" s="210" t="s">
        <v>41</v>
      </c>
      <c r="O152" s="68"/>
      <c r="P152" s="211">
        <f t="shared" si="1"/>
        <v>0</v>
      </c>
      <c r="Q152" s="211">
        <v>0.00346</v>
      </c>
      <c r="R152" s="211">
        <f t="shared" si="2"/>
        <v>0.023182</v>
      </c>
      <c r="S152" s="211">
        <v>0</v>
      </c>
      <c r="T152" s="212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153</v>
      </c>
      <c r="AT152" s="213" t="s">
        <v>149</v>
      </c>
      <c r="AU152" s="213" t="s">
        <v>86</v>
      </c>
      <c r="AY152" s="14" t="s">
        <v>147</v>
      </c>
      <c r="BE152" s="214">
        <f t="shared" si="4"/>
        <v>0</v>
      </c>
      <c r="BF152" s="214">
        <f t="shared" si="5"/>
        <v>0</v>
      </c>
      <c r="BG152" s="214">
        <f t="shared" si="6"/>
        <v>0</v>
      </c>
      <c r="BH152" s="214">
        <f t="shared" si="7"/>
        <v>0</v>
      </c>
      <c r="BI152" s="214">
        <f t="shared" si="8"/>
        <v>0</v>
      </c>
      <c r="BJ152" s="14" t="s">
        <v>84</v>
      </c>
      <c r="BK152" s="214">
        <f t="shared" si="9"/>
        <v>0</v>
      </c>
      <c r="BL152" s="14" t="s">
        <v>153</v>
      </c>
      <c r="BM152" s="213" t="s">
        <v>196</v>
      </c>
    </row>
    <row r="153" spans="1:65" s="2" customFormat="1" ht="16.5" customHeight="1">
      <c r="A153" s="31"/>
      <c r="B153" s="32"/>
      <c r="C153" s="201" t="s">
        <v>197</v>
      </c>
      <c r="D153" s="201" t="s">
        <v>149</v>
      </c>
      <c r="E153" s="202" t="s">
        <v>198</v>
      </c>
      <c r="F153" s="203" t="s">
        <v>199</v>
      </c>
      <c r="G153" s="204" t="s">
        <v>165</v>
      </c>
      <c r="H153" s="205">
        <v>6.7</v>
      </c>
      <c r="I153" s="206"/>
      <c r="J153" s="207">
        <f t="shared" si="0"/>
        <v>0</v>
      </c>
      <c r="K153" s="208"/>
      <c r="L153" s="36"/>
      <c r="M153" s="209" t="s">
        <v>1</v>
      </c>
      <c r="N153" s="210" t="s">
        <v>41</v>
      </c>
      <c r="O153" s="68"/>
      <c r="P153" s="211">
        <f t="shared" si="1"/>
        <v>0</v>
      </c>
      <c r="Q153" s="211">
        <v>0</v>
      </c>
      <c r="R153" s="211">
        <f t="shared" si="2"/>
        <v>0</v>
      </c>
      <c r="S153" s="211">
        <v>0</v>
      </c>
      <c r="T153" s="212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153</v>
      </c>
      <c r="AT153" s="213" t="s">
        <v>149</v>
      </c>
      <c r="AU153" s="213" t="s">
        <v>86</v>
      </c>
      <c r="AY153" s="14" t="s">
        <v>147</v>
      </c>
      <c r="BE153" s="214">
        <f t="shared" si="4"/>
        <v>0</v>
      </c>
      <c r="BF153" s="214">
        <f t="shared" si="5"/>
        <v>0</v>
      </c>
      <c r="BG153" s="214">
        <f t="shared" si="6"/>
        <v>0</v>
      </c>
      <c r="BH153" s="214">
        <f t="shared" si="7"/>
        <v>0</v>
      </c>
      <c r="BI153" s="214">
        <f t="shared" si="8"/>
        <v>0</v>
      </c>
      <c r="BJ153" s="14" t="s">
        <v>84</v>
      </c>
      <c r="BK153" s="214">
        <f t="shared" si="9"/>
        <v>0</v>
      </c>
      <c r="BL153" s="14" t="s">
        <v>153</v>
      </c>
      <c r="BM153" s="213" t="s">
        <v>200</v>
      </c>
    </row>
    <row r="154" spans="2:63" s="12" customFormat="1" ht="22.75" customHeight="1">
      <c r="B154" s="185"/>
      <c r="C154" s="186"/>
      <c r="D154" s="187" t="s">
        <v>75</v>
      </c>
      <c r="E154" s="199" t="s">
        <v>159</v>
      </c>
      <c r="F154" s="199" t="s">
        <v>201</v>
      </c>
      <c r="G154" s="186"/>
      <c r="H154" s="186"/>
      <c r="I154" s="189"/>
      <c r="J154" s="200">
        <f>BK154</f>
        <v>0</v>
      </c>
      <c r="K154" s="186"/>
      <c r="L154" s="191"/>
      <c r="M154" s="192"/>
      <c r="N154" s="193"/>
      <c r="O154" s="193"/>
      <c r="P154" s="194">
        <f>SUM(P155:P164)</f>
        <v>0</v>
      </c>
      <c r="Q154" s="193"/>
      <c r="R154" s="194">
        <f>SUM(R155:R164)</f>
        <v>54.7993305</v>
      </c>
      <c r="S154" s="193"/>
      <c r="T154" s="195">
        <f>SUM(T155:T164)</f>
        <v>0</v>
      </c>
      <c r="AR154" s="196" t="s">
        <v>84</v>
      </c>
      <c r="AT154" s="197" t="s">
        <v>75</v>
      </c>
      <c r="AU154" s="197" t="s">
        <v>84</v>
      </c>
      <c r="AY154" s="196" t="s">
        <v>147</v>
      </c>
      <c r="BK154" s="198">
        <f>SUM(BK155:BK164)</f>
        <v>0</v>
      </c>
    </row>
    <row r="155" spans="1:65" s="2" customFormat="1" ht="16.5" customHeight="1">
      <c r="A155" s="31"/>
      <c r="B155" s="32"/>
      <c r="C155" s="201" t="s">
        <v>202</v>
      </c>
      <c r="D155" s="201" t="s">
        <v>149</v>
      </c>
      <c r="E155" s="202" t="s">
        <v>203</v>
      </c>
      <c r="F155" s="203" t="s">
        <v>204</v>
      </c>
      <c r="G155" s="204" t="s">
        <v>152</v>
      </c>
      <c r="H155" s="205">
        <v>9.9</v>
      </c>
      <c r="I155" s="206"/>
      <c r="J155" s="207">
        <f aca="true" t="shared" si="10" ref="J155:J164">ROUND(I155*H155,2)</f>
        <v>0</v>
      </c>
      <c r="K155" s="208"/>
      <c r="L155" s="36"/>
      <c r="M155" s="209" t="s">
        <v>1</v>
      </c>
      <c r="N155" s="210" t="s">
        <v>41</v>
      </c>
      <c r="O155" s="68"/>
      <c r="P155" s="211">
        <f aca="true" t="shared" si="11" ref="P155:P164">O155*H155</f>
        <v>0</v>
      </c>
      <c r="Q155" s="211">
        <v>1.6285</v>
      </c>
      <c r="R155" s="211">
        <f aca="true" t="shared" si="12" ref="R155:R164">Q155*H155</f>
        <v>16.12215</v>
      </c>
      <c r="S155" s="211">
        <v>0</v>
      </c>
      <c r="T155" s="212">
        <f aca="true" t="shared" si="13" ref="T155:T164"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153</v>
      </c>
      <c r="AT155" s="213" t="s">
        <v>149</v>
      </c>
      <c r="AU155" s="213" t="s">
        <v>86</v>
      </c>
      <c r="AY155" s="14" t="s">
        <v>147</v>
      </c>
      <c r="BE155" s="214">
        <f aca="true" t="shared" si="14" ref="BE155:BE164">IF(N155="základní",J155,0)</f>
        <v>0</v>
      </c>
      <c r="BF155" s="214">
        <f aca="true" t="shared" si="15" ref="BF155:BF164">IF(N155="snížená",J155,0)</f>
        <v>0</v>
      </c>
      <c r="BG155" s="214">
        <f aca="true" t="shared" si="16" ref="BG155:BG164">IF(N155="zákl. přenesená",J155,0)</f>
        <v>0</v>
      </c>
      <c r="BH155" s="214">
        <f aca="true" t="shared" si="17" ref="BH155:BH164">IF(N155="sníž. přenesená",J155,0)</f>
        <v>0</v>
      </c>
      <c r="BI155" s="214">
        <f aca="true" t="shared" si="18" ref="BI155:BI164">IF(N155="nulová",J155,0)</f>
        <v>0</v>
      </c>
      <c r="BJ155" s="14" t="s">
        <v>84</v>
      </c>
      <c r="BK155" s="214">
        <f aca="true" t="shared" si="19" ref="BK155:BK164">ROUND(I155*H155,2)</f>
        <v>0</v>
      </c>
      <c r="BL155" s="14" t="s">
        <v>153</v>
      </c>
      <c r="BM155" s="213" t="s">
        <v>205</v>
      </c>
    </row>
    <row r="156" spans="1:65" s="2" customFormat="1" ht="21.75" customHeight="1">
      <c r="A156" s="31"/>
      <c r="B156" s="32"/>
      <c r="C156" s="201" t="s">
        <v>206</v>
      </c>
      <c r="D156" s="201" t="s">
        <v>149</v>
      </c>
      <c r="E156" s="202" t="s">
        <v>207</v>
      </c>
      <c r="F156" s="203" t="s">
        <v>208</v>
      </c>
      <c r="G156" s="204" t="s">
        <v>165</v>
      </c>
      <c r="H156" s="205">
        <v>6.7</v>
      </c>
      <c r="I156" s="206"/>
      <c r="J156" s="207">
        <f t="shared" si="10"/>
        <v>0</v>
      </c>
      <c r="K156" s="208"/>
      <c r="L156" s="36"/>
      <c r="M156" s="209" t="s">
        <v>1</v>
      </c>
      <c r="N156" s="210" t="s">
        <v>41</v>
      </c>
      <c r="O156" s="68"/>
      <c r="P156" s="211">
        <f t="shared" si="11"/>
        <v>0</v>
      </c>
      <c r="Q156" s="211">
        <v>0.0025</v>
      </c>
      <c r="R156" s="211">
        <f t="shared" si="12"/>
        <v>0.01675</v>
      </c>
      <c r="S156" s="211">
        <v>0</v>
      </c>
      <c r="T156" s="212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153</v>
      </c>
      <c r="AT156" s="213" t="s">
        <v>149</v>
      </c>
      <c r="AU156" s="213" t="s">
        <v>86</v>
      </c>
      <c r="AY156" s="14" t="s">
        <v>147</v>
      </c>
      <c r="BE156" s="214">
        <f t="shared" si="14"/>
        <v>0</v>
      </c>
      <c r="BF156" s="214">
        <f t="shared" si="15"/>
        <v>0</v>
      </c>
      <c r="BG156" s="214">
        <f t="shared" si="16"/>
        <v>0</v>
      </c>
      <c r="BH156" s="214">
        <f t="shared" si="17"/>
        <v>0</v>
      </c>
      <c r="BI156" s="214">
        <f t="shared" si="18"/>
        <v>0</v>
      </c>
      <c r="BJ156" s="14" t="s">
        <v>84</v>
      </c>
      <c r="BK156" s="214">
        <f t="shared" si="19"/>
        <v>0</v>
      </c>
      <c r="BL156" s="14" t="s">
        <v>153</v>
      </c>
      <c r="BM156" s="213" t="s">
        <v>209</v>
      </c>
    </row>
    <row r="157" spans="1:65" s="2" customFormat="1" ht="21.75" customHeight="1">
      <c r="A157" s="31"/>
      <c r="B157" s="32"/>
      <c r="C157" s="201" t="s">
        <v>8</v>
      </c>
      <c r="D157" s="201" t="s">
        <v>149</v>
      </c>
      <c r="E157" s="202" t="s">
        <v>210</v>
      </c>
      <c r="F157" s="203" t="s">
        <v>211</v>
      </c>
      <c r="G157" s="204" t="s">
        <v>212</v>
      </c>
      <c r="H157" s="205">
        <v>19</v>
      </c>
      <c r="I157" s="206"/>
      <c r="J157" s="207">
        <f t="shared" si="10"/>
        <v>0</v>
      </c>
      <c r="K157" s="208"/>
      <c r="L157" s="36"/>
      <c r="M157" s="209" t="s">
        <v>1</v>
      </c>
      <c r="N157" s="210" t="s">
        <v>41</v>
      </c>
      <c r="O157" s="68"/>
      <c r="P157" s="211">
        <f t="shared" si="11"/>
        <v>0</v>
      </c>
      <c r="Q157" s="211">
        <v>0.02228</v>
      </c>
      <c r="R157" s="211">
        <f t="shared" si="12"/>
        <v>0.42332000000000003</v>
      </c>
      <c r="S157" s="211">
        <v>0</v>
      </c>
      <c r="T157" s="212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153</v>
      </c>
      <c r="AT157" s="213" t="s">
        <v>149</v>
      </c>
      <c r="AU157" s="213" t="s">
        <v>86</v>
      </c>
      <c r="AY157" s="14" t="s">
        <v>147</v>
      </c>
      <c r="BE157" s="214">
        <f t="shared" si="14"/>
        <v>0</v>
      </c>
      <c r="BF157" s="214">
        <f t="shared" si="15"/>
        <v>0</v>
      </c>
      <c r="BG157" s="214">
        <f t="shared" si="16"/>
        <v>0</v>
      </c>
      <c r="BH157" s="214">
        <f t="shared" si="17"/>
        <v>0</v>
      </c>
      <c r="BI157" s="214">
        <f t="shared" si="18"/>
        <v>0</v>
      </c>
      <c r="BJ157" s="14" t="s">
        <v>84</v>
      </c>
      <c r="BK157" s="214">
        <f t="shared" si="19"/>
        <v>0</v>
      </c>
      <c r="BL157" s="14" t="s">
        <v>153</v>
      </c>
      <c r="BM157" s="213" t="s">
        <v>213</v>
      </c>
    </row>
    <row r="158" spans="1:65" s="2" customFormat="1" ht="21.75" customHeight="1">
      <c r="A158" s="31"/>
      <c r="B158" s="32"/>
      <c r="C158" s="201" t="s">
        <v>214</v>
      </c>
      <c r="D158" s="201" t="s">
        <v>149</v>
      </c>
      <c r="E158" s="202" t="s">
        <v>215</v>
      </c>
      <c r="F158" s="203" t="s">
        <v>216</v>
      </c>
      <c r="G158" s="204" t="s">
        <v>212</v>
      </c>
      <c r="H158" s="205">
        <v>2</v>
      </c>
      <c r="I158" s="206"/>
      <c r="J158" s="207">
        <f t="shared" si="10"/>
        <v>0</v>
      </c>
      <c r="K158" s="208"/>
      <c r="L158" s="36"/>
      <c r="M158" s="209" t="s">
        <v>1</v>
      </c>
      <c r="N158" s="210" t="s">
        <v>41</v>
      </c>
      <c r="O158" s="68"/>
      <c r="P158" s="211">
        <f t="shared" si="11"/>
        <v>0</v>
      </c>
      <c r="Q158" s="211">
        <v>0.02628</v>
      </c>
      <c r="R158" s="211">
        <f t="shared" si="12"/>
        <v>0.05256</v>
      </c>
      <c r="S158" s="211">
        <v>0</v>
      </c>
      <c r="T158" s="212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153</v>
      </c>
      <c r="AT158" s="213" t="s">
        <v>149</v>
      </c>
      <c r="AU158" s="213" t="s">
        <v>86</v>
      </c>
      <c r="AY158" s="14" t="s">
        <v>147</v>
      </c>
      <c r="BE158" s="214">
        <f t="shared" si="14"/>
        <v>0</v>
      </c>
      <c r="BF158" s="214">
        <f t="shared" si="15"/>
        <v>0</v>
      </c>
      <c r="BG158" s="214">
        <f t="shared" si="16"/>
        <v>0</v>
      </c>
      <c r="BH158" s="214">
        <f t="shared" si="17"/>
        <v>0</v>
      </c>
      <c r="BI158" s="214">
        <f t="shared" si="18"/>
        <v>0</v>
      </c>
      <c r="BJ158" s="14" t="s">
        <v>84</v>
      </c>
      <c r="BK158" s="214">
        <f t="shared" si="19"/>
        <v>0</v>
      </c>
      <c r="BL158" s="14" t="s">
        <v>153</v>
      </c>
      <c r="BM158" s="213" t="s">
        <v>217</v>
      </c>
    </row>
    <row r="159" spans="1:65" s="2" customFormat="1" ht="21.75" customHeight="1">
      <c r="A159" s="31"/>
      <c r="B159" s="32"/>
      <c r="C159" s="201" t="s">
        <v>218</v>
      </c>
      <c r="D159" s="201" t="s">
        <v>149</v>
      </c>
      <c r="E159" s="202" t="s">
        <v>219</v>
      </c>
      <c r="F159" s="203" t="s">
        <v>220</v>
      </c>
      <c r="G159" s="204" t="s">
        <v>212</v>
      </c>
      <c r="H159" s="205">
        <v>4</v>
      </c>
      <c r="I159" s="206"/>
      <c r="J159" s="207">
        <f t="shared" si="10"/>
        <v>0</v>
      </c>
      <c r="K159" s="208"/>
      <c r="L159" s="36"/>
      <c r="M159" s="209" t="s">
        <v>1</v>
      </c>
      <c r="N159" s="210" t="s">
        <v>41</v>
      </c>
      <c r="O159" s="68"/>
      <c r="P159" s="211">
        <f t="shared" si="11"/>
        <v>0</v>
      </c>
      <c r="Q159" s="211">
        <v>0.03563</v>
      </c>
      <c r="R159" s="211">
        <f t="shared" si="12"/>
        <v>0.14252</v>
      </c>
      <c r="S159" s="211">
        <v>0</v>
      </c>
      <c r="T159" s="212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153</v>
      </c>
      <c r="AT159" s="213" t="s">
        <v>149</v>
      </c>
      <c r="AU159" s="213" t="s">
        <v>86</v>
      </c>
      <c r="AY159" s="14" t="s">
        <v>147</v>
      </c>
      <c r="BE159" s="214">
        <f t="shared" si="14"/>
        <v>0</v>
      </c>
      <c r="BF159" s="214">
        <f t="shared" si="15"/>
        <v>0</v>
      </c>
      <c r="BG159" s="214">
        <f t="shared" si="16"/>
        <v>0</v>
      </c>
      <c r="BH159" s="214">
        <f t="shared" si="17"/>
        <v>0</v>
      </c>
      <c r="BI159" s="214">
        <f t="shared" si="18"/>
        <v>0</v>
      </c>
      <c r="BJ159" s="14" t="s">
        <v>84</v>
      </c>
      <c r="BK159" s="214">
        <f t="shared" si="19"/>
        <v>0</v>
      </c>
      <c r="BL159" s="14" t="s">
        <v>153</v>
      </c>
      <c r="BM159" s="213" t="s">
        <v>221</v>
      </c>
    </row>
    <row r="160" spans="1:65" s="2" customFormat="1" ht="21.75" customHeight="1">
      <c r="A160" s="31"/>
      <c r="B160" s="32"/>
      <c r="C160" s="201" t="s">
        <v>222</v>
      </c>
      <c r="D160" s="201" t="s">
        <v>149</v>
      </c>
      <c r="E160" s="202" t="s">
        <v>223</v>
      </c>
      <c r="F160" s="203" t="s">
        <v>224</v>
      </c>
      <c r="G160" s="204" t="s">
        <v>174</v>
      </c>
      <c r="H160" s="205">
        <v>4.9</v>
      </c>
      <c r="I160" s="206"/>
      <c r="J160" s="207">
        <f t="shared" si="10"/>
        <v>0</v>
      </c>
      <c r="K160" s="208"/>
      <c r="L160" s="36"/>
      <c r="M160" s="209" t="s">
        <v>1</v>
      </c>
      <c r="N160" s="210" t="s">
        <v>41</v>
      </c>
      <c r="O160" s="68"/>
      <c r="P160" s="211">
        <f t="shared" si="11"/>
        <v>0</v>
      </c>
      <c r="Q160" s="211">
        <v>0.01709</v>
      </c>
      <c r="R160" s="211">
        <f t="shared" si="12"/>
        <v>0.08374100000000001</v>
      </c>
      <c r="S160" s="211">
        <v>0</v>
      </c>
      <c r="T160" s="212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153</v>
      </c>
      <c r="AT160" s="213" t="s">
        <v>149</v>
      </c>
      <c r="AU160" s="213" t="s">
        <v>86</v>
      </c>
      <c r="AY160" s="14" t="s">
        <v>147</v>
      </c>
      <c r="BE160" s="214">
        <f t="shared" si="14"/>
        <v>0</v>
      </c>
      <c r="BF160" s="214">
        <f t="shared" si="15"/>
        <v>0</v>
      </c>
      <c r="BG160" s="214">
        <f t="shared" si="16"/>
        <v>0</v>
      </c>
      <c r="BH160" s="214">
        <f t="shared" si="17"/>
        <v>0</v>
      </c>
      <c r="BI160" s="214">
        <f t="shared" si="18"/>
        <v>0</v>
      </c>
      <c r="BJ160" s="14" t="s">
        <v>84</v>
      </c>
      <c r="BK160" s="214">
        <f t="shared" si="19"/>
        <v>0</v>
      </c>
      <c r="BL160" s="14" t="s">
        <v>153</v>
      </c>
      <c r="BM160" s="213" t="s">
        <v>225</v>
      </c>
    </row>
    <row r="161" spans="1:65" s="2" customFormat="1" ht="16.5" customHeight="1">
      <c r="A161" s="31"/>
      <c r="B161" s="32"/>
      <c r="C161" s="215" t="s">
        <v>226</v>
      </c>
      <c r="D161" s="215" t="s">
        <v>227</v>
      </c>
      <c r="E161" s="216" t="s">
        <v>228</v>
      </c>
      <c r="F161" s="217" t="s">
        <v>229</v>
      </c>
      <c r="G161" s="218" t="s">
        <v>174</v>
      </c>
      <c r="H161" s="219">
        <v>5.39</v>
      </c>
      <c r="I161" s="220"/>
      <c r="J161" s="221">
        <f t="shared" si="10"/>
        <v>0</v>
      </c>
      <c r="K161" s="222"/>
      <c r="L161" s="223"/>
      <c r="M161" s="224" t="s">
        <v>1</v>
      </c>
      <c r="N161" s="225" t="s">
        <v>41</v>
      </c>
      <c r="O161" s="68"/>
      <c r="P161" s="211">
        <f t="shared" si="11"/>
        <v>0</v>
      </c>
      <c r="Q161" s="211">
        <v>1</v>
      </c>
      <c r="R161" s="211">
        <f t="shared" si="12"/>
        <v>5.39</v>
      </c>
      <c r="S161" s="211">
        <v>0</v>
      </c>
      <c r="T161" s="212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180</v>
      </c>
      <c r="AT161" s="213" t="s">
        <v>227</v>
      </c>
      <c r="AU161" s="213" t="s">
        <v>86</v>
      </c>
      <c r="AY161" s="14" t="s">
        <v>147</v>
      </c>
      <c r="BE161" s="214">
        <f t="shared" si="14"/>
        <v>0</v>
      </c>
      <c r="BF161" s="214">
        <f t="shared" si="15"/>
        <v>0</v>
      </c>
      <c r="BG161" s="214">
        <f t="shared" si="16"/>
        <v>0</v>
      </c>
      <c r="BH161" s="214">
        <f t="shared" si="17"/>
        <v>0</v>
      </c>
      <c r="BI161" s="214">
        <f t="shared" si="18"/>
        <v>0</v>
      </c>
      <c r="BJ161" s="14" t="s">
        <v>84</v>
      </c>
      <c r="BK161" s="214">
        <f t="shared" si="19"/>
        <v>0</v>
      </c>
      <c r="BL161" s="14" t="s">
        <v>153</v>
      </c>
      <c r="BM161" s="213" t="s">
        <v>230</v>
      </c>
    </row>
    <row r="162" spans="1:65" s="2" customFormat="1" ht="21.75" customHeight="1">
      <c r="A162" s="31"/>
      <c r="B162" s="32"/>
      <c r="C162" s="201" t="s">
        <v>231</v>
      </c>
      <c r="D162" s="201" t="s">
        <v>149</v>
      </c>
      <c r="E162" s="202" t="s">
        <v>232</v>
      </c>
      <c r="F162" s="203" t="s">
        <v>233</v>
      </c>
      <c r="G162" s="204" t="s">
        <v>165</v>
      </c>
      <c r="H162" s="205">
        <v>199.53</v>
      </c>
      <c r="I162" s="206"/>
      <c r="J162" s="207">
        <f t="shared" si="10"/>
        <v>0</v>
      </c>
      <c r="K162" s="208"/>
      <c r="L162" s="36"/>
      <c r="M162" s="209" t="s">
        <v>1</v>
      </c>
      <c r="N162" s="210" t="s">
        <v>41</v>
      </c>
      <c r="O162" s="68"/>
      <c r="P162" s="211">
        <f t="shared" si="11"/>
        <v>0</v>
      </c>
      <c r="Q162" s="211">
        <v>0.05897</v>
      </c>
      <c r="R162" s="211">
        <f t="shared" si="12"/>
        <v>11.7662841</v>
      </c>
      <c r="S162" s="211">
        <v>0</v>
      </c>
      <c r="T162" s="212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153</v>
      </c>
      <c r="AT162" s="213" t="s">
        <v>149</v>
      </c>
      <c r="AU162" s="213" t="s">
        <v>86</v>
      </c>
      <c r="AY162" s="14" t="s">
        <v>147</v>
      </c>
      <c r="BE162" s="214">
        <f t="shared" si="14"/>
        <v>0</v>
      </c>
      <c r="BF162" s="214">
        <f t="shared" si="15"/>
        <v>0</v>
      </c>
      <c r="BG162" s="214">
        <f t="shared" si="16"/>
        <v>0</v>
      </c>
      <c r="BH162" s="214">
        <f t="shared" si="17"/>
        <v>0</v>
      </c>
      <c r="BI162" s="214">
        <f t="shared" si="18"/>
        <v>0</v>
      </c>
      <c r="BJ162" s="14" t="s">
        <v>84</v>
      </c>
      <c r="BK162" s="214">
        <f t="shared" si="19"/>
        <v>0</v>
      </c>
      <c r="BL162" s="14" t="s">
        <v>153</v>
      </c>
      <c r="BM162" s="213" t="s">
        <v>234</v>
      </c>
    </row>
    <row r="163" spans="1:65" s="2" customFormat="1" ht="21.75" customHeight="1">
      <c r="A163" s="31"/>
      <c r="B163" s="32"/>
      <c r="C163" s="201" t="s">
        <v>7</v>
      </c>
      <c r="D163" s="201" t="s">
        <v>149</v>
      </c>
      <c r="E163" s="202" t="s">
        <v>235</v>
      </c>
      <c r="F163" s="203" t="s">
        <v>236</v>
      </c>
      <c r="G163" s="204" t="s">
        <v>165</v>
      </c>
      <c r="H163" s="205">
        <v>130.74</v>
      </c>
      <c r="I163" s="206"/>
      <c r="J163" s="207">
        <f t="shared" si="10"/>
        <v>0</v>
      </c>
      <c r="K163" s="208"/>
      <c r="L163" s="36"/>
      <c r="M163" s="209" t="s">
        <v>1</v>
      </c>
      <c r="N163" s="210" t="s">
        <v>41</v>
      </c>
      <c r="O163" s="68"/>
      <c r="P163" s="211">
        <f t="shared" si="11"/>
        <v>0</v>
      </c>
      <c r="Q163" s="211">
        <v>0.07571</v>
      </c>
      <c r="R163" s="211">
        <f t="shared" si="12"/>
        <v>9.898325400000001</v>
      </c>
      <c r="S163" s="211">
        <v>0</v>
      </c>
      <c r="T163" s="212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153</v>
      </c>
      <c r="AT163" s="213" t="s">
        <v>149</v>
      </c>
      <c r="AU163" s="213" t="s">
        <v>86</v>
      </c>
      <c r="AY163" s="14" t="s">
        <v>147</v>
      </c>
      <c r="BE163" s="214">
        <f t="shared" si="14"/>
        <v>0</v>
      </c>
      <c r="BF163" s="214">
        <f t="shared" si="15"/>
        <v>0</v>
      </c>
      <c r="BG163" s="214">
        <f t="shared" si="16"/>
        <v>0</v>
      </c>
      <c r="BH163" s="214">
        <f t="shared" si="17"/>
        <v>0</v>
      </c>
      <c r="BI163" s="214">
        <f t="shared" si="18"/>
        <v>0</v>
      </c>
      <c r="BJ163" s="14" t="s">
        <v>84</v>
      </c>
      <c r="BK163" s="214">
        <f t="shared" si="19"/>
        <v>0</v>
      </c>
      <c r="BL163" s="14" t="s">
        <v>153</v>
      </c>
      <c r="BM163" s="213" t="s">
        <v>237</v>
      </c>
    </row>
    <row r="164" spans="1:65" s="2" customFormat="1" ht="16.5" customHeight="1">
      <c r="A164" s="31"/>
      <c r="B164" s="32"/>
      <c r="C164" s="201" t="s">
        <v>238</v>
      </c>
      <c r="D164" s="201" t="s">
        <v>149</v>
      </c>
      <c r="E164" s="202" t="s">
        <v>239</v>
      </c>
      <c r="F164" s="203" t="s">
        <v>240</v>
      </c>
      <c r="G164" s="204" t="s">
        <v>165</v>
      </c>
      <c r="H164" s="205">
        <v>24</v>
      </c>
      <c r="I164" s="206"/>
      <c r="J164" s="207">
        <f t="shared" si="10"/>
        <v>0</v>
      </c>
      <c r="K164" s="208"/>
      <c r="L164" s="36"/>
      <c r="M164" s="209" t="s">
        <v>1</v>
      </c>
      <c r="N164" s="210" t="s">
        <v>41</v>
      </c>
      <c r="O164" s="68"/>
      <c r="P164" s="211">
        <f t="shared" si="11"/>
        <v>0</v>
      </c>
      <c r="Q164" s="211">
        <v>0.45432</v>
      </c>
      <c r="R164" s="211">
        <f t="shared" si="12"/>
        <v>10.90368</v>
      </c>
      <c r="S164" s="211">
        <v>0</v>
      </c>
      <c r="T164" s="212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153</v>
      </c>
      <c r="AT164" s="213" t="s">
        <v>149</v>
      </c>
      <c r="AU164" s="213" t="s">
        <v>86</v>
      </c>
      <c r="AY164" s="14" t="s">
        <v>147</v>
      </c>
      <c r="BE164" s="214">
        <f t="shared" si="14"/>
        <v>0</v>
      </c>
      <c r="BF164" s="214">
        <f t="shared" si="15"/>
        <v>0</v>
      </c>
      <c r="BG164" s="214">
        <f t="shared" si="16"/>
        <v>0</v>
      </c>
      <c r="BH164" s="214">
        <f t="shared" si="17"/>
        <v>0</v>
      </c>
      <c r="BI164" s="214">
        <f t="shared" si="18"/>
        <v>0</v>
      </c>
      <c r="BJ164" s="14" t="s">
        <v>84</v>
      </c>
      <c r="BK164" s="214">
        <f t="shared" si="19"/>
        <v>0</v>
      </c>
      <c r="BL164" s="14" t="s">
        <v>153</v>
      </c>
      <c r="BM164" s="213" t="s">
        <v>241</v>
      </c>
    </row>
    <row r="165" spans="2:63" s="12" customFormat="1" ht="22.75" customHeight="1">
      <c r="B165" s="185"/>
      <c r="C165" s="186"/>
      <c r="D165" s="187" t="s">
        <v>75</v>
      </c>
      <c r="E165" s="199" t="s">
        <v>153</v>
      </c>
      <c r="F165" s="199" t="s">
        <v>242</v>
      </c>
      <c r="G165" s="186"/>
      <c r="H165" s="186"/>
      <c r="I165" s="189"/>
      <c r="J165" s="200">
        <f>BK165</f>
        <v>0</v>
      </c>
      <c r="K165" s="186"/>
      <c r="L165" s="191"/>
      <c r="M165" s="192"/>
      <c r="N165" s="193"/>
      <c r="O165" s="193"/>
      <c r="P165" s="194">
        <f>SUM(P166:P169)</f>
        <v>0</v>
      </c>
      <c r="Q165" s="193"/>
      <c r="R165" s="194">
        <f>SUM(R166:R169)</f>
        <v>33.654021279999995</v>
      </c>
      <c r="S165" s="193"/>
      <c r="T165" s="195">
        <f>SUM(T166:T169)</f>
        <v>0</v>
      </c>
      <c r="AR165" s="196" t="s">
        <v>84</v>
      </c>
      <c r="AT165" s="197" t="s">
        <v>75</v>
      </c>
      <c r="AU165" s="197" t="s">
        <v>84</v>
      </c>
      <c r="AY165" s="196" t="s">
        <v>147</v>
      </c>
      <c r="BK165" s="198">
        <f>SUM(BK166:BK169)</f>
        <v>0</v>
      </c>
    </row>
    <row r="166" spans="1:65" s="2" customFormat="1" ht="16.5" customHeight="1">
      <c r="A166" s="31"/>
      <c r="B166" s="32"/>
      <c r="C166" s="201" t="s">
        <v>243</v>
      </c>
      <c r="D166" s="201" t="s">
        <v>149</v>
      </c>
      <c r="E166" s="202" t="s">
        <v>244</v>
      </c>
      <c r="F166" s="203" t="s">
        <v>245</v>
      </c>
      <c r="G166" s="204" t="s">
        <v>152</v>
      </c>
      <c r="H166" s="205">
        <v>13.44</v>
      </c>
      <c r="I166" s="206"/>
      <c r="J166" s="207">
        <f>ROUND(I166*H166,2)</f>
        <v>0</v>
      </c>
      <c r="K166" s="208"/>
      <c r="L166" s="36"/>
      <c r="M166" s="209" t="s">
        <v>1</v>
      </c>
      <c r="N166" s="210" t="s">
        <v>41</v>
      </c>
      <c r="O166" s="68"/>
      <c r="P166" s="211">
        <f>O166*H166</f>
        <v>0</v>
      </c>
      <c r="Q166" s="211">
        <v>2.4534</v>
      </c>
      <c r="R166" s="211">
        <f>Q166*H166</f>
        <v>32.973696</v>
      </c>
      <c r="S166" s="211">
        <v>0</v>
      </c>
      <c r="T166" s="21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153</v>
      </c>
      <c r="AT166" s="213" t="s">
        <v>149</v>
      </c>
      <c r="AU166" s="213" t="s">
        <v>86</v>
      </c>
      <c r="AY166" s="14" t="s">
        <v>147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4" t="s">
        <v>84</v>
      </c>
      <c r="BK166" s="214">
        <f>ROUND(I166*H166,2)</f>
        <v>0</v>
      </c>
      <c r="BL166" s="14" t="s">
        <v>153</v>
      </c>
      <c r="BM166" s="213" t="s">
        <v>246</v>
      </c>
    </row>
    <row r="167" spans="1:65" s="2" customFormat="1" ht="16.5" customHeight="1">
      <c r="A167" s="31"/>
      <c r="B167" s="32"/>
      <c r="C167" s="201" t="s">
        <v>247</v>
      </c>
      <c r="D167" s="201" t="s">
        <v>149</v>
      </c>
      <c r="E167" s="202" t="s">
        <v>248</v>
      </c>
      <c r="F167" s="203" t="s">
        <v>249</v>
      </c>
      <c r="G167" s="204" t="s">
        <v>165</v>
      </c>
      <c r="H167" s="205">
        <v>19.8</v>
      </c>
      <c r="I167" s="206"/>
      <c r="J167" s="207">
        <f>ROUND(I167*H167,2)</f>
        <v>0</v>
      </c>
      <c r="K167" s="208"/>
      <c r="L167" s="36"/>
      <c r="M167" s="209" t="s">
        <v>1</v>
      </c>
      <c r="N167" s="210" t="s">
        <v>41</v>
      </c>
      <c r="O167" s="68"/>
      <c r="P167" s="211">
        <f>O167*H167</f>
        <v>0</v>
      </c>
      <c r="Q167" s="211">
        <v>0.00576</v>
      </c>
      <c r="R167" s="211">
        <f>Q167*H167</f>
        <v>0.11404800000000001</v>
      </c>
      <c r="S167" s="211">
        <v>0</v>
      </c>
      <c r="T167" s="21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153</v>
      </c>
      <c r="AT167" s="213" t="s">
        <v>149</v>
      </c>
      <c r="AU167" s="213" t="s">
        <v>86</v>
      </c>
      <c r="AY167" s="14" t="s">
        <v>147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4" t="s">
        <v>84</v>
      </c>
      <c r="BK167" s="214">
        <f>ROUND(I167*H167,2)</f>
        <v>0</v>
      </c>
      <c r="BL167" s="14" t="s">
        <v>153</v>
      </c>
      <c r="BM167" s="213" t="s">
        <v>250</v>
      </c>
    </row>
    <row r="168" spans="1:65" s="2" customFormat="1" ht="16.5" customHeight="1">
      <c r="A168" s="31"/>
      <c r="B168" s="32"/>
      <c r="C168" s="201" t="s">
        <v>251</v>
      </c>
      <c r="D168" s="201" t="s">
        <v>149</v>
      </c>
      <c r="E168" s="202" t="s">
        <v>252</v>
      </c>
      <c r="F168" s="203" t="s">
        <v>253</v>
      </c>
      <c r="G168" s="204" t="s">
        <v>165</v>
      </c>
      <c r="H168" s="205">
        <v>19.8</v>
      </c>
      <c r="I168" s="206"/>
      <c r="J168" s="207">
        <f>ROUND(I168*H168,2)</f>
        <v>0</v>
      </c>
      <c r="K168" s="208"/>
      <c r="L168" s="36"/>
      <c r="M168" s="209" t="s">
        <v>1</v>
      </c>
      <c r="N168" s="210" t="s">
        <v>41</v>
      </c>
      <c r="O168" s="68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153</v>
      </c>
      <c r="AT168" s="213" t="s">
        <v>149</v>
      </c>
      <c r="AU168" s="213" t="s">
        <v>86</v>
      </c>
      <c r="AY168" s="14" t="s">
        <v>147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4" t="s">
        <v>84</v>
      </c>
      <c r="BK168" s="214">
        <f>ROUND(I168*H168,2)</f>
        <v>0</v>
      </c>
      <c r="BL168" s="14" t="s">
        <v>153</v>
      </c>
      <c r="BM168" s="213" t="s">
        <v>254</v>
      </c>
    </row>
    <row r="169" spans="1:65" s="2" customFormat="1" ht="21.75" customHeight="1">
      <c r="A169" s="31"/>
      <c r="B169" s="32"/>
      <c r="C169" s="201" t="s">
        <v>255</v>
      </c>
      <c r="D169" s="201" t="s">
        <v>149</v>
      </c>
      <c r="E169" s="202" t="s">
        <v>256</v>
      </c>
      <c r="F169" s="203" t="s">
        <v>257</v>
      </c>
      <c r="G169" s="204" t="s">
        <v>174</v>
      </c>
      <c r="H169" s="205">
        <v>0.538</v>
      </c>
      <c r="I169" s="206"/>
      <c r="J169" s="207">
        <f>ROUND(I169*H169,2)</f>
        <v>0</v>
      </c>
      <c r="K169" s="208"/>
      <c r="L169" s="36"/>
      <c r="M169" s="209" t="s">
        <v>1</v>
      </c>
      <c r="N169" s="210" t="s">
        <v>41</v>
      </c>
      <c r="O169" s="68"/>
      <c r="P169" s="211">
        <f>O169*H169</f>
        <v>0</v>
      </c>
      <c r="Q169" s="211">
        <v>1.05256</v>
      </c>
      <c r="R169" s="211">
        <f>Q169*H169</f>
        <v>0.56627728</v>
      </c>
      <c r="S169" s="211">
        <v>0</v>
      </c>
      <c r="T169" s="21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153</v>
      </c>
      <c r="AT169" s="213" t="s">
        <v>149</v>
      </c>
      <c r="AU169" s="213" t="s">
        <v>86</v>
      </c>
      <c r="AY169" s="14" t="s">
        <v>147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4" t="s">
        <v>84</v>
      </c>
      <c r="BK169" s="214">
        <f>ROUND(I169*H169,2)</f>
        <v>0</v>
      </c>
      <c r="BL169" s="14" t="s">
        <v>153</v>
      </c>
      <c r="BM169" s="213" t="s">
        <v>258</v>
      </c>
    </row>
    <row r="170" spans="2:63" s="12" customFormat="1" ht="22.75" customHeight="1">
      <c r="B170" s="185"/>
      <c r="C170" s="186"/>
      <c r="D170" s="187" t="s">
        <v>75</v>
      </c>
      <c r="E170" s="199" t="s">
        <v>171</v>
      </c>
      <c r="F170" s="199" t="s">
        <v>259</v>
      </c>
      <c r="G170" s="186"/>
      <c r="H170" s="186"/>
      <c r="I170" s="189"/>
      <c r="J170" s="200">
        <f>BK170</f>
        <v>0</v>
      </c>
      <c r="K170" s="186"/>
      <c r="L170" s="191"/>
      <c r="M170" s="192"/>
      <c r="N170" s="193"/>
      <c r="O170" s="193"/>
      <c r="P170" s="194">
        <f>SUM(P171:P193)</f>
        <v>0</v>
      </c>
      <c r="Q170" s="193"/>
      <c r="R170" s="194">
        <f>SUM(R171:R193)</f>
        <v>163.25708856</v>
      </c>
      <c r="S170" s="193"/>
      <c r="T170" s="195">
        <f>SUM(T171:T193)</f>
        <v>0</v>
      </c>
      <c r="AR170" s="196" t="s">
        <v>84</v>
      </c>
      <c r="AT170" s="197" t="s">
        <v>75</v>
      </c>
      <c r="AU170" s="197" t="s">
        <v>84</v>
      </c>
      <c r="AY170" s="196" t="s">
        <v>147</v>
      </c>
      <c r="BK170" s="198">
        <f>SUM(BK171:BK193)</f>
        <v>0</v>
      </c>
    </row>
    <row r="171" spans="1:65" s="2" customFormat="1" ht="21.75" customHeight="1">
      <c r="A171" s="31"/>
      <c r="B171" s="32"/>
      <c r="C171" s="201" t="s">
        <v>260</v>
      </c>
      <c r="D171" s="201" t="s">
        <v>149</v>
      </c>
      <c r="E171" s="202" t="s">
        <v>261</v>
      </c>
      <c r="F171" s="203" t="s">
        <v>262</v>
      </c>
      <c r="G171" s="204" t="s">
        <v>165</v>
      </c>
      <c r="H171" s="205">
        <v>128</v>
      </c>
      <c r="I171" s="206"/>
      <c r="J171" s="207">
        <f aca="true" t="shared" si="20" ref="J171:J193">ROUND(I171*H171,2)</f>
        <v>0</v>
      </c>
      <c r="K171" s="208"/>
      <c r="L171" s="36"/>
      <c r="M171" s="209" t="s">
        <v>1</v>
      </c>
      <c r="N171" s="210" t="s">
        <v>41</v>
      </c>
      <c r="O171" s="68"/>
      <c r="P171" s="211">
        <f aca="true" t="shared" si="21" ref="P171:P193">O171*H171</f>
        <v>0</v>
      </c>
      <c r="Q171" s="211">
        <v>0.0284</v>
      </c>
      <c r="R171" s="211">
        <f aca="true" t="shared" si="22" ref="R171:R193">Q171*H171</f>
        <v>3.6352</v>
      </c>
      <c r="S171" s="211">
        <v>0</v>
      </c>
      <c r="T171" s="212">
        <f aca="true" t="shared" si="23" ref="T171:T193"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153</v>
      </c>
      <c r="AT171" s="213" t="s">
        <v>149</v>
      </c>
      <c r="AU171" s="213" t="s">
        <v>86</v>
      </c>
      <c r="AY171" s="14" t="s">
        <v>147</v>
      </c>
      <c r="BE171" s="214">
        <f aca="true" t="shared" si="24" ref="BE171:BE193">IF(N171="základní",J171,0)</f>
        <v>0</v>
      </c>
      <c r="BF171" s="214">
        <f aca="true" t="shared" si="25" ref="BF171:BF193">IF(N171="snížená",J171,0)</f>
        <v>0</v>
      </c>
      <c r="BG171" s="214">
        <f aca="true" t="shared" si="26" ref="BG171:BG193">IF(N171="zákl. přenesená",J171,0)</f>
        <v>0</v>
      </c>
      <c r="BH171" s="214">
        <f aca="true" t="shared" si="27" ref="BH171:BH193">IF(N171="sníž. přenesená",J171,0)</f>
        <v>0</v>
      </c>
      <c r="BI171" s="214">
        <f aca="true" t="shared" si="28" ref="BI171:BI193">IF(N171="nulová",J171,0)</f>
        <v>0</v>
      </c>
      <c r="BJ171" s="14" t="s">
        <v>84</v>
      </c>
      <c r="BK171" s="214">
        <f aca="true" t="shared" si="29" ref="BK171:BK193">ROUND(I171*H171,2)</f>
        <v>0</v>
      </c>
      <c r="BL171" s="14" t="s">
        <v>153</v>
      </c>
      <c r="BM171" s="213" t="s">
        <v>263</v>
      </c>
    </row>
    <row r="172" spans="1:65" s="2" customFormat="1" ht="21.75" customHeight="1">
      <c r="A172" s="31"/>
      <c r="B172" s="32"/>
      <c r="C172" s="201" t="s">
        <v>264</v>
      </c>
      <c r="D172" s="201" t="s">
        <v>149</v>
      </c>
      <c r="E172" s="202" t="s">
        <v>265</v>
      </c>
      <c r="F172" s="203" t="s">
        <v>266</v>
      </c>
      <c r="G172" s="204" t="s">
        <v>165</v>
      </c>
      <c r="H172" s="205">
        <v>399.4</v>
      </c>
      <c r="I172" s="206"/>
      <c r="J172" s="207">
        <f t="shared" si="20"/>
        <v>0</v>
      </c>
      <c r="K172" s="208"/>
      <c r="L172" s="36"/>
      <c r="M172" s="209" t="s">
        <v>1</v>
      </c>
      <c r="N172" s="210" t="s">
        <v>41</v>
      </c>
      <c r="O172" s="68"/>
      <c r="P172" s="211">
        <f t="shared" si="21"/>
        <v>0</v>
      </c>
      <c r="Q172" s="211">
        <v>0.00735</v>
      </c>
      <c r="R172" s="211">
        <f t="shared" si="22"/>
        <v>2.93559</v>
      </c>
      <c r="S172" s="211">
        <v>0</v>
      </c>
      <c r="T172" s="212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153</v>
      </c>
      <c r="AT172" s="213" t="s">
        <v>149</v>
      </c>
      <c r="AU172" s="213" t="s">
        <v>86</v>
      </c>
      <c r="AY172" s="14" t="s">
        <v>147</v>
      </c>
      <c r="BE172" s="214">
        <f t="shared" si="24"/>
        <v>0</v>
      </c>
      <c r="BF172" s="214">
        <f t="shared" si="25"/>
        <v>0</v>
      </c>
      <c r="BG172" s="214">
        <f t="shared" si="26"/>
        <v>0</v>
      </c>
      <c r="BH172" s="214">
        <f t="shared" si="27"/>
        <v>0</v>
      </c>
      <c r="BI172" s="214">
        <f t="shared" si="28"/>
        <v>0</v>
      </c>
      <c r="BJ172" s="14" t="s">
        <v>84</v>
      </c>
      <c r="BK172" s="214">
        <f t="shared" si="29"/>
        <v>0</v>
      </c>
      <c r="BL172" s="14" t="s">
        <v>153</v>
      </c>
      <c r="BM172" s="213" t="s">
        <v>267</v>
      </c>
    </row>
    <row r="173" spans="1:65" s="2" customFormat="1" ht="21.75" customHeight="1">
      <c r="A173" s="31"/>
      <c r="B173" s="32"/>
      <c r="C173" s="201" t="s">
        <v>268</v>
      </c>
      <c r="D173" s="201" t="s">
        <v>149</v>
      </c>
      <c r="E173" s="202" t="s">
        <v>269</v>
      </c>
      <c r="F173" s="203" t="s">
        <v>270</v>
      </c>
      <c r="G173" s="204" t="s">
        <v>165</v>
      </c>
      <c r="H173" s="205">
        <v>905.39</v>
      </c>
      <c r="I173" s="206"/>
      <c r="J173" s="207">
        <f t="shared" si="20"/>
        <v>0</v>
      </c>
      <c r="K173" s="208"/>
      <c r="L173" s="36"/>
      <c r="M173" s="209" t="s">
        <v>1</v>
      </c>
      <c r="N173" s="210" t="s">
        <v>41</v>
      </c>
      <c r="O173" s="68"/>
      <c r="P173" s="211">
        <f t="shared" si="21"/>
        <v>0</v>
      </c>
      <c r="Q173" s="211">
        <v>0.00026</v>
      </c>
      <c r="R173" s="211">
        <f t="shared" si="22"/>
        <v>0.23540139999999998</v>
      </c>
      <c r="S173" s="211">
        <v>0</v>
      </c>
      <c r="T173" s="212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153</v>
      </c>
      <c r="AT173" s="213" t="s">
        <v>149</v>
      </c>
      <c r="AU173" s="213" t="s">
        <v>86</v>
      </c>
      <c r="AY173" s="14" t="s">
        <v>147</v>
      </c>
      <c r="BE173" s="214">
        <f t="shared" si="24"/>
        <v>0</v>
      </c>
      <c r="BF173" s="214">
        <f t="shared" si="25"/>
        <v>0</v>
      </c>
      <c r="BG173" s="214">
        <f t="shared" si="26"/>
        <v>0</v>
      </c>
      <c r="BH173" s="214">
        <f t="shared" si="27"/>
        <v>0</v>
      </c>
      <c r="BI173" s="214">
        <f t="shared" si="28"/>
        <v>0</v>
      </c>
      <c r="BJ173" s="14" t="s">
        <v>84</v>
      </c>
      <c r="BK173" s="214">
        <f t="shared" si="29"/>
        <v>0</v>
      </c>
      <c r="BL173" s="14" t="s">
        <v>153</v>
      </c>
      <c r="BM173" s="213" t="s">
        <v>271</v>
      </c>
    </row>
    <row r="174" spans="1:65" s="2" customFormat="1" ht="21.75" customHeight="1">
      <c r="A174" s="31"/>
      <c r="B174" s="32"/>
      <c r="C174" s="201" t="s">
        <v>272</v>
      </c>
      <c r="D174" s="201" t="s">
        <v>149</v>
      </c>
      <c r="E174" s="202" t="s">
        <v>273</v>
      </c>
      <c r="F174" s="203" t="s">
        <v>274</v>
      </c>
      <c r="G174" s="204" t="s">
        <v>165</v>
      </c>
      <c r="H174" s="205">
        <v>905.36</v>
      </c>
      <c r="I174" s="206"/>
      <c r="J174" s="207">
        <f t="shared" si="20"/>
        <v>0</v>
      </c>
      <c r="K174" s="208"/>
      <c r="L174" s="36"/>
      <c r="M174" s="209" t="s">
        <v>1</v>
      </c>
      <c r="N174" s="210" t="s">
        <v>41</v>
      </c>
      <c r="O174" s="68"/>
      <c r="P174" s="211">
        <f t="shared" si="21"/>
        <v>0</v>
      </c>
      <c r="Q174" s="211">
        <v>0.00438</v>
      </c>
      <c r="R174" s="211">
        <f t="shared" si="22"/>
        <v>3.9654768000000002</v>
      </c>
      <c r="S174" s="211">
        <v>0</v>
      </c>
      <c r="T174" s="212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153</v>
      </c>
      <c r="AT174" s="213" t="s">
        <v>149</v>
      </c>
      <c r="AU174" s="213" t="s">
        <v>86</v>
      </c>
      <c r="AY174" s="14" t="s">
        <v>147</v>
      </c>
      <c r="BE174" s="214">
        <f t="shared" si="24"/>
        <v>0</v>
      </c>
      <c r="BF174" s="214">
        <f t="shared" si="25"/>
        <v>0</v>
      </c>
      <c r="BG174" s="214">
        <f t="shared" si="26"/>
        <v>0</v>
      </c>
      <c r="BH174" s="214">
        <f t="shared" si="27"/>
        <v>0</v>
      </c>
      <c r="BI174" s="214">
        <f t="shared" si="28"/>
        <v>0</v>
      </c>
      <c r="BJ174" s="14" t="s">
        <v>84</v>
      </c>
      <c r="BK174" s="214">
        <f t="shared" si="29"/>
        <v>0</v>
      </c>
      <c r="BL174" s="14" t="s">
        <v>153</v>
      </c>
      <c r="BM174" s="213" t="s">
        <v>275</v>
      </c>
    </row>
    <row r="175" spans="1:65" s="2" customFormat="1" ht="21.75" customHeight="1">
      <c r="A175" s="31"/>
      <c r="B175" s="32"/>
      <c r="C175" s="201" t="s">
        <v>276</v>
      </c>
      <c r="D175" s="201" t="s">
        <v>149</v>
      </c>
      <c r="E175" s="202" t="s">
        <v>277</v>
      </c>
      <c r="F175" s="203" t="s">
        <v>278</v>
      </c>
      <c r="G175" s="204" t="s">
        <v>165</v>
      </c>
      <c r="H175" s="205">
        <v>285.2</v>
      </c>
      <c r="I175" s="206"/>
      <c r="J175" s="207">
        <f t="shared" si="20"/>
        <v>0</v>
      </c>
      <c r="K175" s="208"/>
      <c r="L175" s="36"/>
      <c r="M175" s="209" t="s">
        <v>1</v>
      </c>
      <c r="N175" s="210" t="s">
        <v>41</v>
      </c>
      <c r="O175" s="68"/>
      <c r="P175" s="211">
        <f t="shared" si="21"/>
        <v>0</v>
      </c>
      <c r="Q175" s="211">
        <v>0.01733</v>
      </c>
      <c r="R175" s="211">
        <f t="shared" si="22"/>
        <v>4.942516</v>
      </c>
      <c r="S175" s="211">
        <v>0</v>
      </c>
      <c r="T175" s="212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153</v>
      </c>
      <c r="AT175" s="213" t="s">
        <v>149</v>
      </c>
      <c r="AU175" s="213" t="s">
        <v>86</v>
      </c>
      <c r="AY175" s="14" t="s">
        <v>147</v>
      </c>
      <c r="BE175" s="214">
        <f t="shared" si="24"/>
        <v>0</v>
      </c>
      <c r="BF175" s="214">
        <f t="shared" si="25"/>
        <v>0</v>
      </c>
      <c r="BG175" s="214">
        <f t="shared" si="26"/>
        <v>0</v>
      </c>
      <c r="BH175" s="214">
        <f t="shared" si="27"/>
        <v>0</v>
      </c>
      <c r="BI175" s="214">
        <f t="shared" si="28"/>
        <v>0</v>
      </c>
      <c r="BJ175" s="14" t="s">
        <v>84</v>
      </c>
      <c r="BK175" s="214">
        <f t="shared" si="29"/>
        <v>0</v>
      </c>
      <c r="BL175" s="14" t="s">
        <v>153</v>
      </c>
      <c r="BM175" s="213" t="s">
        <v>279</v>
      </c>
    </row>
    <row r="176" spans="1:65" s="2" customFormat="1" ht="21.75" customHeight="1">
      <c r="A176" s="31"/>
      <c r="B176" s="32"/>
      <c r="C176" s="201" t="s">
        <v>280</v>
      </c>
      <c r="D176" s="201" t="s">
        <v>149</v>
      </c>
      <c r="E176" s="202" t="s">
        <v>281</v>
      </c>
      <c r="F176" s="203" t="s">
        <v>282</v>
      </c>
      <c r="G176" s="204" t="s">
        <v>165</v>
      </c>
      <c r="H176" s="205">
        <v>399.4</v>
      </c>
      <c r="I176" s="206"/>
      <c r="J176" s="207">
        <f t="shared" si="20"/>
        <v>0</v>
      </c>
      <c r="K176" s="208"/>
      <c r="L176" s="36"/>
      <c r="M176" s="209" t="s">
        <v>1</v>
      </c>
      <c r="N176" s="210" t="s">
        <v>41</v>
      </c>
      <c r="O176" s="68"/>
      <c r="P176" s="211">
        <f t="shared" si="21"/>
        <v>0</v>
      </c>
      <c r="Q176" s="211">
        <v>0.01628</v>
      </c>
      <c r="R176" s="211">
        <f t="shared" si="22"/>
        <v>6.502231999999999</v>
      </c>
      <c r="S176" s="211">
        <v>0</v>
      </c>
      <c r="T176" s="212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3" t="s">
        <v>153</v>
      </c>
      <c r="AT176" s="213" t="s">
        <v>149</v>
      </c>
      <c r="AU176" s="213" t="s">
        <v>86</v>
      </c>
      <c r="AY176" s="14" t="s">
        <v>147</v>
      </c>
      <c r="BE176" s="214">
        <f t="shared" si="24"/>
        <v>0</v>
      </c>
      <c r="BF176" s="214">
        <f t="shared" si="25"/>
        <v>0</v>
      </c>
      <c r="BG176" s="214">
        <f t="shared" si="26"/>
        <v>0</v>
      </c>
      <c r="BH176" s="214">
        <f t="shared" si="27"/>
        <v>0</v>
      </c>
      <c r="BI176" s="214">
        <f t="shared" si="28"/>
        <v>0</v>
      </c>
      <c r="BJ176" s="14" t="s">
        <v>84</v>
      </c>
      <c r="BK176" s="214">
        <f t="shared" si="29"/>
        <v>0</v>
      </c>
      <c r="BL176" s="14" t="s">
        <v>153</v>
      </c>
      <c r="BM176" s="213" t="s">
        <v>283</v>
      </c>
    </row>
    <row r="177" spans="1:65" s="2" customFormat="1" ht="21.75" customHeight="1">
      <c r="A177" s="31"/>
      <c r="B177" s="32"/>
      <c r="C177" s="201" t="s">
        <v>284</v>
      </c>
      <c r="D177" s="201" t="s">
        <v>149</v>
      </c>
      <c r="E177" s="202" t="s">
        <v>285</v>
      </c>
      <c r="F177" s="203" t="s">
        <v>286</v>
      </c>
      <c r="G177" s="204" t="s">
        <v>165</v>
      </c>
      <c r="H177" s="205">
        <v>1198.2</v>
      </c>
      <c r="I177" s="206"/>
      <c r="J177" s="207">
        <f t="shared" si="20"/>
        <v>0</v>
      </c>
      <c r="K177" s="208"/>
      <c r="L177" s="36"/>
      <c r="M177" s="209" t="s">
        <v>1</v>
      </c>
      <c r="N177" s="210" t="s">
        <v>41</v>
      </c>
      <c r="O177" s="68"/>
      <c r="P177" s="211">
        <f t="shared" si="21"/>
        <v>0</v>
      </c>
      <c r="Q177" s="211">
        <v>0.0068</v>
      </c>
      <c r="R177" s="211">
        <f t="shared" si="22"/>
        <v>8.14776</v>
      </c>
      <c r="S177" s="211">
        <v>0</v>
      </c>
      <c r="T177" s="212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153</v>
      </c>
      <c r="AT177" s="213" t="s">
        <v>149</v>
      </c>
      <c r="AU177" s="213" t="s">
        <v>86</v>
      </c>
      <c r="AY177" s="14" t="s">
        <v>147</v>
      </c>
      <c r="BE177" s="214">
        <f t="shared" si="24"/>
        <v>0</v>
      </c>
      <c r="BF177" s="214">
        <f t="shared" si="25"/>
        <v>0</v>
      </c>
      <c r="BG177" s="214">
        <f t="shared" si="26"/>
        <v>0</v>
      </c>
      <c r="BH177" s="214">
        <f t="shared" si="27"/>
        <v>0</v>
      </c>
      <c r="BI177" s="214">
        <f t="shared" si="28"/>
        <v>0</v>
      </c>
      <c r="BJ177" s="14" t="s">
        <v>84</v>
      </c>
      <c r="BK177" s="214">
        <f t="shared" si="29"/>
        <v>0</v>
      </c>
      <c r="BL177" s="14" t="s">
        <v>153</v>
      </c>
      <c r="BM177" s="213" t="s">
        <v>287</v>
      </c>
    </row>
    <row r="178" spans="1:65" s="2" customFormat="1" ht="21.75" customHeight="1">
      <c r="A178" s="31"/>
      <c r="B178" s="32"/>
      <c r="C178" s="201" t="s">
        <v>288</v>
      </c>
      <c r="D178" s="201" t="s">
        <v>149</v>
      </c>
      <c r="E178" s="202" t="s">
        <v>289</v>
      </c>
      <c r="F178" s="203" t="s">
        <v>290</v>
      </c>
      <c r="G178" s="204" t="s">
        <v>165</v>
      </c>
      <c r="H178" s="205">
        <v>489.7</v>
      </c>
      <c r="I178" s="206"/>
      <c r="J178" s="207">
        <f t="shared" si="20"/>
        <v>0</v>
      </c>
      <c r="K178" s="208"/>
      <c r="L178" s="36"/>
      <c r="M178" s="209" t="s">
        <v>1</v>
      </c>
      <c r="N178" s="210" t="s">
        <v>41</v>
      </c>
      <c r="O178" s="68"/>
      <c r="P178" s="211">
        <f t="shared" si="21"/>
        <v>0</v>
      </c>
      <c r="Q178" s="211">
        <v>0.0284</v>
      </c>
      <c r="R178" s="211">
        <f t="shared" si="22"/>
        <v>13.90748</v>
      </c>
      <c r="S178" s="211">
        <v>0</v>
      </c>
      <c r="T178" s="212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153</v>
      </c>
      <c r="AT178" s="213" t="s">
        <v>149</v>
      </c>
      <c r="AU178" s="213" t="s">
        <v>86</v>
      </c>
      <c r="AY178" s="14" t="s">
        <v>147</v>
      </c>
      <c r="BE178" s="214">
        <f t="shared" si="24"/>
        <v>0</v>
      </c>
      <c r="BF178" s="214">
        <f t="shared" si="25"/>
        <v>0</v>
      </c>
      <c r="BG178" s="214">
        <f t="shared" si="26"/>
        <v>0</v>
      </c>
      <c r="BH178" s="214">
        <f t="shared" si="27"/>
        <v>0</v>
      </c>
      <c r="BI178" s="214">
        <f t="shared" si="28"/>
        <v>0</v>
      </c>
      <c r="BJ178" s="14" t="s">
        <v>84</v>
      </c>
      <c r="BK178" s="214">
        <f t="shared" si="29"/>
        <v>0</v>
      </c>
      <c r="BL178" s="14" t="s">
        <v>153</v>
      </c>
      <c r="BM178" s="213" t="s">
        <v>291</v>
      </c>
    </row>
    <row r="179" spans="1:65" s="2" customFormat="1" ht="21.75" customHeight="1">
      <c r="A179" s="31"/>
      <c r="B179" s="32"/>
      <c r="C179" s="201" t="s">
        <v>292</v>
      </c>
      <c r="D179" s="201" t="s">
        <v>149</v>
      </c>
      <c r="E179" s="202" t="s">
        <v>293</v>
      </c>
      <c r="F179" s="203" t="s">
        <v>294</v>
      </c>
      <c r="G179" s="204" t="s">
        <v>165</v>
      </c>
      <c r="H179" s="205">
        <v>1469.1</v>
      </c>
      <c r="I179" s="206"/>
      <c r="J179" s="207">
        <f t="shared" si="20"/>
        <v>0</v>
      </c>
      <c r="K179" s="208"/>
      <c r="L179" s="36"/>
      <c r="M179" s="209" t="s">
        <v>1</v>
      </c>
      <c r="N179" s="210" t="s">
        <v>41</v>
      </c>
      <c r="O179" s="68"/>
      <c r="P179" s="211">
        <f t="shared" si="21"/>
        <v>0</v>
      </c>
      <c r="Q179" s="211">
        <v>0.0104</v>
      </c>
      <c r="R179" s="211">
        <f t="shared" si="22"/>
        <v>15.278639999999998</v>
      </c>
      <c r="S179" s="211">
        <v>0</v>
      </c>
      <c r="T179" s="212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3" t="s">
        <v>153</v>
      </c>
      <c r="AT179" s="213" t="s">
        <v>149</v>
      </c>
      <c r="AU179" s="213" t="s">
        <v>86</v>
      </c>
      <c r="AY179" s="14" t="s">
        <v>147</v>
      </c>
      <c r="BE179" s="214">
        <f t="shared" si="24"/>
        <v>0</v>
      </c>
      <c r="BF179" s="214">
        <f t="shared" si="25"/>
        <v>0</v>
      </c>
      <c r="BG179" s="214">
        <f t="shared" si="26"/>
        <v>0</v>
      </c>
      <c r="BH179" s="214">
        <f t="shared" si="27"/>
        <v>0</v>
      </c>
      <c r="BI179" s="214">
        <f t="shared" si="28"/>
        <v>0</v>
      </c>
      <c r="BJ179" s="14" t="s">
        <v>84</v>
      </c>
      <c r="BK179" s="214">
        <f t="shared" si="29"/>
        <v>0</v>
      </c>
      <c r="BL179" s="14" t="s">
        <v>153</v>
      </c>
      <c r="BM179" s="213" t="s">
        <v>295</v>
      </c>
    </row>
    <row r="180" spans="1:65" s="2" customFormat="1" ht="21.75" customHeight="1">
      <c r="A180" s="31"/>
      <c r="B180" s="32"/>
      <c r="C180" s="201" t="s">
        <v>296</v>
      </c>
      <c r="D180" s="201" t="s">
        <v>149</v>
      </c>
      <c r="E180" s="202" t="s">
        <v>297</v>
      </c>
      <c r="F180" s="203" t="s">
        <v>298</v>
      </c>
      <c r="G180" s="204" t="s">
        <v>299</v>
      </c>
      <c r="H180" s="205">
        <v>360</v>
      </c>
      <c r="I180" s="206"/>
      <c r="J180" s="207">
        <f t="shared" si="20"/>
        <v>0</v>
      </c>
      <c r="K180" s="208"/>
      <c r="L180" s="36"/>
      <c r="M180" s="209" t="s">
        <v>1</v>
      </c>
      <c r="N180" s="210" t="s">
        <v>41</v>
      </c>
      <c r="O180" s="68"/>
      <c r="P180" s="211">
        <f t="shared" si="21"/>
        <v>0</v>
      </c>
      <c r="Q180" s="211">
        <v>0.0015</v>
      </c>
      <c r="R180" s="211">
        <f t="shared" si="22"/>
        <v>0.54</v>
      </c>
      <c r="S180" s="211">
        <v>0</v>
      </c>
      <c r="T180" s="212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3" t="s">
        <v>153</v>
      </c>
      <c r="AT180" s="213" t="s">
        <v>149</v>
      </c>
      <c r="AU180" s="213" t="s">
        <v>86</v>
      </c>
      <c r="AY180" s="14" t="s">
        <v>147</v>
      </c>
      <c r="BE180" s="214">
        <f t="shared" si="24"/>
        <v>0</v>
      </c>
      <c r="BF180" s="214">
        <f t="shared" si="25"/>
        <v>0</v>
      </c>
      <c r="BG180" s="214">
        <f t="shared" si="26"/>
        <v>0</v>
      </c>
      <c r="BH180" s="214">
        <f t="shared" si="27"/>
        <v>0</v>
      </c>
      <c r="BI180" s="214">
        <f t="shared" si="28"/>
        <v>0</v>
      </c>
      <c r="BJ180" s="14" t="s">
        <v>84</v>
      </c>
      <c r="BK180" s="214">
        <f t="shared" si="29"/>
        <v>0</v>
      </c>
      <c r="BL180" s="14" t="s">
        <v>153</v>
      </c>
      <c r="BM180" s="213" t="s">
        <v>300</v>
      </c>
    </row>
    <row r="181" spans="1:65" s="2" customFormat="1" ht="21.75" customHeight="1">
      <c r="A181" s="31"/>
      <c r="B181" s="32"/>
      <c r="C181" s="201" t="s">
        <v>301</v>
      </c>
      <c r="D181" s="201" t="s">
        <v>149</v>
      </c>
      <c r="E181" s="202" t="s">
        <v>302</v>
      </c>
      <c r="F181" s="203" t="s">
        <v>303</v>
      </c>
      <c r="G181" s="204" t="s">
        <v>165</v>
      </c>
      <c r="H181" s="205">
        <v>621.84</v>
      </c>
      <c r="I181" s="206"/>
      <c r="J181" s="207">
        <f t="shared" si="20"/>
        <v>0</v>
      </c>
      <c r="K181" s="208"/>
      <c r="L181" s="36"/>
      <c r="M181" s="209" t="s">
        <v>1</v>
      </c>
      <c r="N181" s="210" t="s">
        <v>41</v>
      </c>
      <c r="O181" s="68"/>
      <c r="P181" s="211">
        <f t="shared" si="21"/>
        <v>0</v>
      </c>
      <c r="Q181" s="211">
        <v>0.0756</v>
      </c>
      <c r="R181" s="211">
        <f t="shared" si="22"/>
        <v>47.011104</v>
      </c>
      <c r="S181" s="211">
        <v>0</v>
      </c>
      <c r="T181" s="212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3" t="s">
        <v>153</v>
      </c>
      <c r="AT181" s="213" t="s">
        <v>149</v>
      </c>
      <c r="AU181" s="213" t="s">
        <v>86</v>
      </c>
      <c r="AY181" s="14" t="s">
        <v>147</v>
      </c>
      <c r="BE181" s="214">
        <f t="shared" si="24"/>
        <v>0</v>
      </c>
      <c r="BF181" s="214">
        <f t="shared" si="25"/>
        <v>0</v>
      </c>
      <c r="BG181" s="214">
        <f t="shared" si="26"/>
        <v>0</v>
      </c>
      <c r="BH181" s="214">
        <f t="shared" si="27"/>
        <v>0</v>
      </c>
      <c r="BI181" s="214">
        <f t="shared" si="28"/>
        <v>0</v>
      </c>
      <c r="BJ181" s="14" t="s">
        <v>84</v>
      </c>
      <c r="BK181" s="214">
        <f t="shared" si="29"/>
        <v>0</v>
      </c>
      <c r="BL181" s="14" t="s">
        <v>153</v>
      </c>
      <c r="BM181" s="213" t="s">
        <v>304</v>
      </c>
    </row>
    <row r="182" spans="1:65" s="2" customFormat="1" ht="21.75" customHeight="1">
      <c r="A182" s="31"/>
      <c r="B182" s="32"/>
      <c r="C182" s="201" t="s">
        <v>305</v>
      </c>
      <c r="D182" s="201" t="s">
        <v>149</v>
      </c>
      <c r="E182" s="202" t="s">
        <v>306</v>
      </c>
      <c r="F182" s="203" t="s">
        <v>307</v>
      </c>
      <c r="G182" s="204" t="s">
        <v>165</v>
      </c>
      <c r="H182" s="205">
        <v>621.84</v>
      </c>
      <c r="I182" s="206"/>
      <c r="J182" s="207">
        <f t="shared" si="20"/>
        <v>0</v>
      </c>
      <c r="K182" s="208"/>
      <c r="L182" s="36"/>
      <c r="M182" s="209" t="s">
        <v>1</v>
      </c>
      <c r="N182" s="210" t="s">
        <v>41</v>
      </c>
      <c r="O182" s="68"/>
      <c r="P182" s="211">
        <f t="shared" si="21"/>
        <v>0</v>
      </c>
      <c r="Q182" s="211">
        <v>0.084</v>
      </c>
      <c r="R182" s="211">
        <f t="shared" si="22"/>
        <v>52.23456000000001</v>
      </c>
      <c r="S182" s="211">
        <v>0</v>
      </c>
      <c r="T182" s="212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153</v>
      </c>
      <c r="AT182" s="213" t="s">
        <v>149</v>
      </c>
      <c r="AU182" s="213" t="s">
        <v>86</v>
      </c>
      <c r="AY182" s="14" t="s">
        <v>147</v>
      </c>
      <c r="BE182" s="214">
        <f t="shared" si="24"/>
        <v>0</v>
      </c>
      <c r="BF182" s="214">
        <f t="shared" si="25"/>
        <v>0</v>
      </c>
      <c r="BG182" s="214">
        <f t="shared" si="26"/>
        <v>0</v>
      </c>
      <c r="BH182" s="214">
        <f t="shared" si="27"/>
        <v>0</v>
      </c>
      <c r="BI182" s="214">
        <f t="shared" si="28"/>
        <v>0</v>
      </c>
      <c r="BJ182" s="14" t="s">
        <v>84</v>
      </c>
      <c r="BK182" s="214">
        <f t="shared" si="29"/>
        <v>0</v>
      </c>
      <c r="BL182" s="14" t="s">
        <v>153</v>
      </c>
      <c r="BM182" s="213" t="s">
        <v>308</v>
      </c>
    </row>
    <row r="183" spans="1:65" s="2" customFormat="1" ht="21.75" customHeight="1">
      <c r="A183" s="31"/>
      <c r="B183" s="32"/>
      <c r="C183" s="201" t="s">
        <v>309</v>
      </c>
      <c r="D183" s="201" t="s">
        <v>149</v>
      </c>
      <c r="E183" s="202" t="s">
        <v>310</v>
      </c>
      <c r="F183" s="203" t="s">
        <v>311</v>
      </c>
      <c r="G183" s="204" t="s">
        <v>165</v>
      </c>
      <c r="H183" s="205">
        <v>24</v>
      </c>
      <c r="I183" s="206"/>
      <c r="J183" s="207">
        <f t="shared" si="20"/>
        <v>0</v>
      </c>
      <c r="K183" s="208"/>
      <c r="L183" s="36"/>
      <c r="M183" s="209" t="s">
        <v>1</v>
      </c>
      <c r="N183" s="210" t="s">
        <v>41</v>
      </c>
      <c r="O183" s="68"/>
      <c r="P183" s="211">
        <f t="shared" si="21"/>
        <v>0</v>
      </c>
      <c r="Q183" s="211">
        <v>0.09336</v>
      </c>
      <c r="R183" s="211">
        <f t="shared" si="22"/>
        <v>2.24064</v>
      </c>
      <c r="S183" s="211">
        <v>0</v>
      </c>
      <c r="T183" s="212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3" t="s">
        <v>153</v>
      </c>
      <c r="AT183" s="213" t="s">
        <v>149</v>
      </c>
      <c r="AU183" s="213" t="s">
        <v>86</v>
      </c>
      <c r="AY183" s="14" t="s">
        <v>147</v>
      </c>
      <c r="BE183" s="214">
        <f t="shared" si="24"/>
        <v>0</v>
      </c>
      <c r="BF183" s="214">
        <f t="shared" si="25"/>
        <v>0</v>
      </c>
      <c r="BG183" s="214">
        <f t="shared" si="26"/>
        <v>0</v>
      </c>
      <c r="BH183" s="214">
        <f t="shared" si="27"/>
        <v>0</v>
      </c>
      <c r="BI183" s="214">
        <f t="shared" si="28"/>
        <v>0</v>
      </c>
      <c r="BJ183" s="14" t="s">
        <v>84</v>
      </c>
      <c r="BK183" s="214">
        <f t="shared" si="29"/>
        <v>0</v>
      </c>
      <c r="BL183" s="14" t="s">
        <v>153</v>
      </c>
      <c r="BM183" s="213" t="s">
        <v>312</v>
      </c>
    </row>
    <row r="184" spans="1:65" s="2" customFormat="1" ht="21.75" customHeight="1">
      <c r="A184" s="31"/>
      <c r="B184" s="32"/>
      <c r="C184" s="201" t="s">
        <v>313</v>
      </c>
      <c r="D184" s="201" t="s">
        <v>149</v>
      </c>
      <c r="E184" s="202" t="s">
        <v>314</v>
      </c>
      <c r="F184" s="203" t="s">
        <v>315</v>
      </c>
      <c r="G184" s="204" t="s">
        <v>212</v>
      </c>
      <c r="H184" s="205">
        <v>48.068</v>
      </c>
      <c r="I184" s="206"/>
      <c r="J184" s="207">
        <f t="shared" si="20"/>
        <v>0</v>
      </c>
      <c r="K184" s="208"/>
      <c r="L184" s="36"/>
      <c r="M184" s="209" t="s">
        <v>1</v>
      </c>
      <c r="N184" s="210" t="s">
        <v>41</v>
      </c>
      <c r="O184" s="68"/>
      <c r="P184" s="211">
        <f t="shared" si="21"/>
        <v>0</v>
      </c>
      <c r="Q184" s="211">
        <v>0.01777</v>
      </c>
      <c r="R184" s="211">
        <f t="shared" si="22"/>
        <v>0.85416836</v>
      </c>
      <c r="S184" s="211">
        <v>0</v>
      </c>
      <c r="T184" s="212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153</v>
      </c>
      <c r="AT184" s="213" t="s">
        <v>149</v>
      </c>
      <c r="AU184" s="213" t="s">
        <v>86</v>
      </c>
      <c r="AY184" s="14" t="s">
        <v>147</v>
      </c>
      <c r="BE184" s="214">
        <f t="shared" si="24"/>
        <v>0</v>
      </c>
      <c r="BF184" s="214">
        <f t="shared" si="25"/>
        <v>0</v>
      </c>
      <c r="BG184" s="214">
        <f t="shared" si="26"/>
        <v>0</v>
      </c>
      <c r="BH184" s="214">
        <f t="shared" si="27"/>
        <v>0</v>
      </c>
      <c r="BI184" s="214">
        <f t="shared" si="28"/>
        <v>0</v>
      </c>
      <c r="BJ184" s="14" t="s">
        <v>84</v>
      </c>
      <c r="BK184" s="214">
        <f t="shared" si="29"/>
        <v>0</v>
      </c>
      <c r="BL184" s="14" t="s">
        <v>153</v>
      </c>
      <c r="BM184" s="213" t="s">
        <v>316</v>
      </c>
    </row>
    <row r="185" spans="1:65" s="2" customFormat="1" ht="21.75" customHeight="1">
      <c r="A185" s="31"/>
      <c r="B185" s="32"/>
      <c r="C185" s="215" t="s">
        <v>317</v>
      </c>
      <c r="D185" s="215" t="s">
        <v>227</v>
      </c>
      <c r="E185" s="216" t="s">
        <v>318</v>
      </c>
      <c r="F185" s="217" t="s">
        <v>319</v>
      </c>
      <c r="G185" s="218" t="s">
        <v>212</v>
      </c>
      <c r="H185" s="219">
        <v>4</v>
      </c>
      <c r="I185" s="220"/>
      <c r="J185" s="221">
        <f t="shared" si="20"/>
        <v>0</v>
      </c>
      <c r="K185" s="222"/>
      <c r="L185" s="223"/>
      <c r="M185" s="224" t="s">
        <v>1</v>
      </c>
      <c r="N185" s="225" t="s">
        <v>41</v>
      </c>
      <c r="O185" s="68"/>
      <c r="P185" s="211">
        <f t="shared" si="21"/>
        <v>0</v>
      </c>
      <c r="Q185" s="211">
        <v>0.01201</v>
      </c>
      <c r="R185" s="211">
        <f t="shared" si="22"/>
        <v>0.04804</v>
      </c>
      <c r="S185" s="211">
        <v>0</v>
      </c>
      <c r="T185" s="212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3" t="s">
        <v>180</v>
      </c>
      <c r="AT185" s="213" t="s">
        <v>227</v>
      </c>
      <c r="AU185" s="213" t="s">
        <v>86</v>
      </c>
      <c r="AY185" s="14" t="s">
        <v>147</v>
      </c>
      <c r="BE185" s="214">
        <f t="shared" si="24"/>
        <v>0</v>
      </c>
      <c r="BF185" s="214">
        <f t="shared" si="25"/>
        <v>0</v>
      </c>
      <c r="BG185" s="214">
        <f t="shared" si="26"/>
        <v>0</v>
      </c>
      <c r="BH185" s="214">
        <f t="shared" si="27"/>
        <v>0</v>
      </c>
      <c r="BI185" s="214">
        <f t="shared" si="28"/>
        <v>0</v>
      </c>
      <c r="BJ185" s="14" t="s">
        <v>84</v>
      </c>
      <c r="BK185" s="214">
        <f t="shared" si="29"/>
        <v>0</v>
      </c>
      <c r="BL185" s="14" t="s">
        <v>153</v>
      </c>
      <c r="BM185" s="213" t="s">
        <v>320</v>
      </c>
    </row>
    <row r="186" spans="1:65" s="2" customFormat="1" ht="21.75" customHeight="1">
      <c r="A186" s="31"/>
      <c r="B186" s="32"/>
      <c r="C186" s="215" t="s">
        <v>321</v>
      </c>
      <c r="D186" s="215" t="s">
        <v>227</v>
      </c>
      <c r="E186" s="216" t="s">
        <v>322</v>
      </c>
      <c r="F186" s="217" t="s">
        <v>323</v>
      </c>
      <c r="G186" s="218" t="s">
        <v>212</v>
      </c>
      <c r="H186" s="219">
        <v>18</v>
      </c>
      <c r="I186" s="220"/>
      <c r="J186" s="221">
        <f t="shared" si="20"/>
        <v>0</v>
      </c>
      <c r="K186" s="222"/>
      <c r="L186" s="223"/>
      <c r="M186" s="224" t="s">
        <v>1</v>
      </c>
      <c r="N186" s="225" t="s">
        <v>41</v>
      </c>
      <c r="O186" s="68"/>
      <c r="P186" s="211">
        <f t="shared" si="21"/>
        <v>0</v>
      </c>
      <c r="Q186" s="211">
        <v>0.01489</v>
      </c>
      <c r="R186" s="211">
        <f t="shared" si="22"/>
        <v>0.26802000000000004</v>
      </c>
      <c r="S186" s="211">
        <v>0</v>
      </c>
      <c r="T186" s="212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3" t="s">
        <v>324</v>
      </c>
      <c r="AT186" s="213" t="s">
        <v>227</v>
      </c>
      <c r="AU186" s="213" t="s">
        <v>86</v>
      </c>
      <c r="AY186" s="14" t="s">
        <v>147</v>
      </c>
      <c r="BE186" s="214">
        <f t="shared" si="24"/>
        <v>0</v>
      </c>
      <c r="BF186" s="214">
        <f t="shared" si="25"/>
        <v>0</v>
      </c>
      <c r="BG186" s="214">
        <f t="shared" si="26"/>
        <v>0</v>
      </c>
      <c r="BH186" s="214">
        <f t="shared" si="27"/>
        <v>0</v>
      </c>
      <c r="BI186" s="214">
        <f t="shared" si="28"/>
        <v>0</v>
      </c>
      <c r="BJ186" s="14" t="s">
        <v>84</v>
      </c>
      <c r="BK186" s="214">
        <f t="shared" si="29"/>
        <v>0</v>
      </c>
      <c r="BL186" s="14" t="s">
        <v>324</v>
      </c>
      <c r="BM186" s="213" t="s">
        <v>325</v>
      </c>
    </row>
    <row r="187" spans="1:65" s="2" customFormat="1" ht="21.75" customHeight="1">
      <c r="A187" s="31"/>
      <c r="B187" s="32"/>
      <c r="C187" s="215" t="s">
        <v>326</v>
      </c>
      <c r="D187" s="215" t="s">
        <v>227</v>
      </c>
      <c r="E187" s="216" t="s">
        <v>327</v>
      </c>
      <c r="F187" s="217" t="s">
        <v>328</v>
      </c>
      <c r="G187" s="218" t="s">
        <v>212</v>
      </c>
      <c r="H187" s="219">
        <v>5</v>
      </c>
      <c r="I187" s="220"/>
      <c r="J187" s="221">
        <f t="shared" si="20"/>
        <v>0</v>
      </c>
      <c r="K187" s="222"/>
      <c r="L187" s="223"/>
      <c r="M187" s="224" t="s">
        <v>1</v>
      </c>
      <c r="N187" s="225" t="s">
        <v>41</v>
      </c>
      <c r="O187" s="68"/>
      <c r="P187" s="211">
        <f t="shared" si="21"/>
        <v>0</v>
      </c>
      <c r="Q187" s="211">
        <v>0.01521</v>
      </c>
      <c r="R187" s="211">
        <f t="shared" si="22"/>
        <v>0.07604999999999999</v>
      </c>
      <c r="S187" s="211">
        <v>0</v>
      </c>
      <c r="T187" s="212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3" t="s">
        <v>324</v>
      </c>
      <c r="AT187" s="213" t="s">
        <v>227</v>
      </c>
      <c r="AU187" s="213" t="s">
        <v>86</v>
      </c>
      <c r="AY187" s="14" t="s">
        <v>147</v>
      </c>
      <c r="BE187" s="214">
        <f t="shared" si="24"/>
        <v>0</v>
      </c>
      <c r="BF187" s="214">
        <f t="shared" si="25"/>
        <v>0</v>
      </c>
      <c r="BG187" s="214">
        <f t="shared" si="26"/>
        <v>0</v>
      </c>
      <c r="BH187" s="214">
        <f t="shared" si="27"/>
        <v>0</v>
      </c>
      <c r="BI187" s="214">
        <f t="shared" si="28"/>
        <v>0</v>
      </c>
      <c r="BJ187" s="14" t="s">
        <v>84</v>
      </c>
      <c r="BK187" s="214">
        <f t="shared" si="29"/>
        <v>0</v>
      </c>
      <c r="BL187" s="14" t="s">
        <v>324</v>
      </c>
      <c r="BM187" s="213" t="s">
        <v>329</v>
      </c>
    </row>
    <row r="188" spans="1:65" s="2" customFormat="1" ht="21.75" customHeight="1">
      <c r="A188" s="31"/>
      <c r="B188" s="32"/>
      <c r="C188" s="215" t="s">
        <v>330</v>
      </c>
      <c r="D188" s="215" t="s">
        <v>227</v>
      </c>
      <c r="E188" s="216" t="s">
        <v>331</v>
      </c>
      <c r="F188" s="217" t="s">
        <v>332</v>
      </c>
      <c r="G188" s="218" t="s">
        <v>212</v>
      </c>
      <c r="H188" s="219">
        <v>6</v>
      </c>
      <c r="I188" s="220"/>
      <c r="J188" s="221">
        <f t="shared" si="20"/>
        <v>0</v>
      </c>
      <c r="K188" s="222"/>
      <c r="L188" s="223"/>
      <c r="M188" s="224" t="s">
        <v>1</v>
      </c>
      <c r="N188" s="225" t="s">
        <v>41</v>
      </c>
      <c r="O188" s="68"/>
      <c r="P188" s="211">
        <f t="shared" si="21"/>
        <v>0</v>
      </c>
      <c r="Q188" s="211">
        <v>0.01553</v>
      </c>
      <c r="R188" s="211">
        <f t="shared" si="22"/>
        <v>0.09318</v>
      </c>
      <c r="S188" s="211">
        <v>0</v>
      </c>
      <c r="T188" s="212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3" t="s">
        <v>324</v>
      </c>
      <c r="AT188" s="213" t="s">
        <v>227</v>
      </c>
      <c r="AU188" s="213" t="s">
        <v>86</v>
      </c>
      <c r="AY188" s="14" t="s">
        <v>147</v>
      </c>
      <c r="BE188" s="214">
        <f t="shared" si="24"/>
        <v>0</v>
      </c>
      <c r="BF188" s="214">
        <f t="shared" si="25"/>
        <v>0</v>
      </c>
      <c r="BG188" s="214">
        <f t="shared" si="26"/>
        <v>0</v>
      </c>
      <c r="BH188" s="214">
        <f t="shared" si="27"/>
        <v>0</v>
      </c>
      <c r="BI188" s="214">
        <f t="shared" si="28"/>
        <v>0</v>
      </c>
      <c r="BJ188" s="14" t="s">
        <v>84</v>
      </c>
      <c r="BK188" s="214">
        <f t="shared" si="29"/>
        <v>0</v>
      </c>
      <c r="BL188" s="14" t="s">
        <v>324</v>
      </c>
      <c r="BM188" s="213" t="s">
        <v>333</v>
      </c>
    </row>
    <row r="189" spans="1:65" s="2" customFormat="1" ht="21.75" customHeight="1">
      <c r="A189" s="31"/>
      <c r="B189" s="32"/>
      <c r="C189" s="201" t="s">
        <v>334</v>
      </c>
      <c r="D189" s="201" t="s">
        <v>149</v>
      </c>
      <c r="E189" s="202" t="s">
        <v>335</v>
      </c>
      <c r="F189" s="203" t="s">
        <v>336</v>
      </c>
      <c r="G189" s="204" t="s">
        <v>212</v>
      </c>
      <c r="H189" s="205">
        <v>1</v>
      </c>
      <c r="I189" s="206"/>
      <c r="J189" s="207">
        <f t="shared" si="20"/>
        <v>0</v>
      </c>
      <c r="K189" s="208"/>
      <c r="L189" s="36"/>
      <c r="M189" s="209" t="s">
        <v>1</v>
      </c>
      <c r="N189" s="210" t="s">
        <v>41</v>
      </c>
      <c r="O189" s="68"/>
      <c r="P189" s="211">
        <f t="shared" si="21"/>
        <v>0</v>
      </c>
      <c r="Q189" s="211">
        <v>0.03532</v>
      </c>
      <c r="R189" s="211">
        <f t="shared" si="22"/>
        <v>0.03532</v>
      </c>
      <c r="S189" s="211">
        <v>0</v>
      </c>
      <c r="T189" s="212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3" t="s">
        <v>153</v>
      </c>
      <c r="AT189" s="213" t="s">
        <v>149</v>
      </c>
      <c r="AU189" s="213" t="s">
        <v>86</v>
      </c>
      <c r="AY189" s="14" t="s">
        <v>147</v>
      </c>
      <c r="BE189" s="214">
        <f t="shared" si="24"/>
        <v>0</v>
      </c>
      <c r="BF189" s="214">
        <f t="shared" si="25"/>
        <v>0</v>
      </c>
      <c r="BG189" s="214">
        <f t="shared" si="26"/>
        <v>0</v>
      </c>
      <c r="BH189" s="214">
        <f t="shared" si="27"/>
        <v>0</v>
      </c>
      <c r="BI189" s="214">
        <f t="shared" si="28"/>
        <v>0</v>
      </c>
      <c r="BJ189" s="14" t="s">
        <v>84</v>
      </c>
      <c r="BK189" s="214">
        <f t="shared" si="29"/>
        <v>0</v>
      </c>
      <c r="BL189" s="14" t="s">
        <v>153</v>
      </c>
      <c r="BM189" s="213" t="s">
        <v>337</v>
      </c>
    </row>
    <row r="190" spans="1:65" s="2" customFormat="1" ht="21.75" customHeight="1">
      <c r="A190" s="31"/>
      <c r="B190" s="32"/>
      <c r="C190" s="215" t="s">
        <v>338</v>
      </c>
      <c r="D190" s="215" t="s">
        <v>227</v>
      </c>
      <c r="E190" s="216" t="s">
        <v>339</v>
      </c>
      <c r="F190" s="217" t="s">
        <v>340</v>
      </c>
      <c r="G190" s="218" t="s">
        <v>212</v>
      </c>
      <c r="H190" s="219">
        <v>1</v>
      </c>
      <c r="I190" s="220"/>
      <c r="J190" s="221">
        <f t="shared" si="20"/>
        <v>0</v>
      </c>
      <c r="K190" s="222"/>
      <c r="L190" s="223"/>
      <c r="M190" s="224" t="s">
        <v>1</v>
      </c>
      <c r="N190" s="225" t="s">
        <v>41</v>
      </c>
      <c r="O190" s="68"/>
      <c r="P190" s="211">
        <f t="shared" si="21"/>
        <v>0</v>
      </c>
      <c r="Q190" s="211">
        <v>0.02847</v>
      </c>
      <c r="R190" s="211">
        <f t="shared" si="22"/>
        <v>0.02847</v>
      </c>
      <c r="S190" s="211">
        <v>0</v>
      </c>
      <c r="T190" s="212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3" t="s">
        <v>180</v>
      </c>
      <c r="AT190" s="213" t="s">
        <v>227</v>
      </c>
      <c r="AU190" s="213" t="s">
        <v>86</v>
      </c>
      <c r="AY190" s="14" t="s">
        <v>147</v>
      </c>
      <c r="BE190" s="214">
        <f t="shared" si="24"/>
        <v>0</v>
      </c>
      <c r="BF190" s="214">
        <f t="shared" si="25"/>
        <v>0</v>
      </c>
      <c r="BG190" s="214">
        <f t="shared" si="26"/>
        <v>0</v>
      </c>
      <c r="BH190" s="214">
        <f t="shared" si="27"/>
        <v>0</v>
      </c>
      <c r="BI190" s="214">
        <f t="shared" si="28"/>
        <v>0</v>
      </c>
      <c r="BJ190" s="14" t="s">
        <v>84</v>
      </c>
      <c r="BK190" s="214">
        <f t="shared" si="29"/>
        <v>0</v>
      </c>
      <c r="BL190" s="14" t="s">
        <v>153</v>
      </c>
      <c r="BM190" s="213" t="s">
        <v>341</v>
      </c>
    </row>
    <row r="191" spans="1:65" s="2" customFormat="1" ht="21.75" customHeight="1">
      <c r="A191" s="31"/>
      <c r="B191" s="32"/>
      <c r="C191" s="201" t="s">
        <v>342</v>
      </c>
      <c r="D191" s="201" t="s">
        <v>149</v>
      </c>
      <c r="E191" s="202" t="s">
        <v>343</v>
      </c>
      <c r="F191" s="203" t="s">
        <v>344</v>
      </c>
      <c r="G191" s="204" t="s">
        <v>212</v>
      </c>
      <c r="H191" s="205">
        <v>8</v>
      </c>
      <c r="I191" s="206"/>
      <c r="J191" s="207">
        <f t="shared" si="20"/>
        <v>0</v>
      </c>
      <c r="K191" s="208"/>
      <c r="L191" s="36"/>
      <c r="M191" s="209" t="s">
        <v>1</v>
      </c>
      <c r="N191" s="210" t="s">
        <v>41</v>
      </c>
      <c r="O191" s="68"/>
      <c r="P191" s="211">
        <f t="shared" si="21"/>
        <v>0</v>
      </c>
      <c r="Q191" s="211">
        <v>0</v>
      </c>
      <c r="R191" s="211">
        <f t="shared" si="22"/>
        <v>0</v>
      </c>
      <c r="S191" s="211">
        <v>0</v>
      </c>
      <c r="T191" s="212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3" t="s">
        <v>153</v>
      </c>
      <c r="AT191" s="213" t="s">
        <v>149</v>
      </c>
      <c r="AU191" s="213" t="s">
        <v>86</v>
      </c>
      <c r="AY191" s="14" t="s">
        <v>147</v>
      </c>
      <c r="BE191" s="214">
        <f t="shared" si="24"/>
        <v>0</v>
      </c>
      <c r="BF191" s="214">
        <f t="shared" si="25"/>
        <v>0</v>
      </c>
      <c r="BG191" s="214">
        <f t="shared" si="26"/>
        <v>0</v>
      </c>
      <c r="BH191" s="214">
        <f t="shared" si="27"/>
        <v>0</v>
      </c>
      <c r="BI191" s="214">
        <f t="shared" si="28"/>
        <v>0</v>
      </c>
      <c r="BJ191" s="14" t="s">
        <v>84</v>
      </c>
      <c r="BK191" s="214">
        <f t="shared" si="29"/>
        <v>0</v>
      </c>
      <c r="BL191" s="14" t="s">
        <v>153</v>
      </c>
      <c r="BM191" s="213" t="s">
        <v>345</v>
      </c>
    </row>
    <row r="192" spans="1:65" s="2" customFormat="1" ht="21.75" customHeight="1">
      <c r="A192" s="31"/>
      <c r="B192" s="32"/>
      <c r="C192" s="201" t="s">
        <v>346</v>
      </c>
      <c r="D192" s="201" t="s">
        <v>149</v>
      </c>
      <c r="E192" s="202" t="s">
        <v>347</v>
      </c>
      <c r="F192" s="203" t="s">
        <v>348</v>
      </c>
      <c r="G192" s="204" t="s">
        <v>212</v>
      </c>
      <c r="H192" s="205">
        <v>2</v>
      </c>
      <c r="I192" s="206"/>
      <c r="J192" s="207">
        <f t="shared" si="20"/>
        <v>0</v>
      </c>
      <c r="K192" s="208"/>
      <c r="L192" s="36"/>
      <c r="M192" s="209" t="s">
        <v>1</v>
      </c>
      <c r="N192" s="210" t="s">
        <v>41</v>
      </c>
      <c r="O192" s="68"/>
      <c r="P192" s="211">
        <f t="shared" si="21"/>
        <v>0</v>
      </c>
      <c r="Q192" s="211">
        <v>0.05362</v>
      </c>
      <c r="R192" s="211">
        <f t="shared" si="22"/>
        <v>0.10724</v>
      </c>
      <c r="S192" s="211">
        <v>0</v>
      </c>
      <c r="T192" s="212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3" t="s">
        <v>153</v>
      </c>
      <c r="AT192" s="213" t="s">
        <v>149</v>
      </c>
      <c r="AU192" s="213" t="s">
        <v>86</v>
      </c>
      <c r="AY192" s="14" t="s">
        <v>147</v>
      </c>
      <c r="BE192" s="214">
        <f t="shared" si="24"/>
        <v>0</v>
      </c>
      <c r="BF192" s="214">
        <f t="shared" si="25"/>
        <v>0</v>
      </c>
      <c r="BG192" s="214">
        <f t="shared" si="26"/>
        <v>0</v>
      </c>
      <c r="BH192" s="214">
        <f t="shared" si="27"/>
        <v>0</v>
      </c>
      <c r="BI192" s="214">
        <f t="shared" si="28"/>
        <v>0</v>
      </c>
      <c r="BJ192" s="14" t="s">
        <v>84</v>
      </c>
      <c r="BK192" s="214">
        <f t="shared" si="29"/>
        <v>0</v>
      </c>
      <c r="BL192" s="14" t="s">
        <v>153</v>
      </c>
      <c r="BM192" s="213" t="s">
        <v>349</v>
      </c>
    </row>
    <row r="193" spans="1:65" s="2" customFormat="1" ht="33" customHeight="1">
      <c r="A193" s="31"/>
      <c r="B193" s="32"/>
      <c r="C193" s="215" t="s">
        <v>350</v>
      </c>
      <c r="D193" s="215" t="s">
        <v>227</v>
      </c>
      <c r="E193" s="216" t="s">
        <v>351</v>
      </c>
      <c r="F193" s="217" t="s">
        <v>352</v>
      </c>
      <c r="G193" s="218" t="s">
        <v>212</v>
      </c>
      <c r="H193" s="219">
        <v>2</v>
      </c>
      <c r="I193" s="220"/>
      <c r="J193" s="221">
        <f t="shared" si="20"/>
        <v>0</v>
      </c>
      <c r="K193" s="222"/>
      <c r="L193" s="223"/>
      <c r="M193" s="224" t="s">
        <v>1</v>
      </c>
      <c r="N193" s="225" t="s">
        <v>41</v>
      </c>
      <c r="O193" s="68"/>
      <c r="P193" s="211">
        <f t="shared" si="21"/>
        <v>0</v>
      </c>
      <c r="Q193" s="211">
        <v>0.085</v>
      </c>
      <c r="R193" s="211">
        <f t="shared" si="22"/>
        <v>0.17</v>
      </c>
      <c r="S193" s="211">
        <v>0</v>
      </c>
      <c r="T193" s="212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3" t="s">
        <v>180</v>
      </c>
      <c r="AT193" s="213" t="s">
        <v>227</v>
      </c>
      <c r="AU193" s="213" t="s">
        <v>86</v>
      </c>
      <c r="AY193" s="14" t="s">
        <v>147</v>
      </c>
      <c r="BE193" s="214">
        <f t="shared" si="24"/>
        <v>0</v>
      </c>
      <c r="BF193" s="214">
        <f t="shared" si="25"/>
        <v>0</v>
      </c>
      <c r="BG193" s="214">
        <f t="shared" si="26"/>
        <v>0</v>
      </c>
      <c r="BH193" s="214">
        <f t="shared" si="27"/>
        <v>0</v>
      </c>
      <c r="BI193" s="214">
        <f t="shared" si="28"/>
        <v>0</v>
      </c>
      <c r="BJ193" s="14" t="s">
        <v>84</v>
      </c>
      <c r="BK193" s="214">
        <f t="shared" si="29"/>
        <v>0</v>
      </c>
      <c r="BL193" s="14" t="s">
        <v>153</v>
      </c>
      <c r="BM193" s="213" t="s">
        <v>353</v>
      </c>
    </row>
    <row r="194" spans="2:63" s="12" customFormat="1" ht="22.75" customHeight="1">
      <c r="B194" s="185"/>
      <c r="C194" s="186"/>
      <c r="D194" s="187" t="s">
        <v>75</v>
      </c>
      <c r="E194" s="199" t="s">
        <v>185</v>
      </c>
      <c r="F194" s="199" t="s">
        <v>354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SUM(P195:P212)</f>
        <v>0</v>
      </c>
      <c r="Q194" s="193"/>
      <c r="R194" s="194">
        <f>SUM(R195:R212)</f>
        <v>0.92995</v>
      </c>
      <c r="S194" s="193"/>
      <c r="T194" s="195">
        <f>SUM(T195:T212)</f>
        <v>187.068708</v>
      </c>
      <c r="AR194" s="196" t="s">
        <v>84</v>
      </c>
      <c r="AT194" s="197" t="s">
        <v>75</v>
      </c>
      <c r="AU194" s="197" t="s">
        <v>84</v>
      </c>
      <c r="AY194" s="196" t="s">
        <v>147</v>
      </c>
      <c r="BK194" s="198">
        <f>SUM(BK195:BK212)</f>
        <v>0</v>
      </c>
    </row>
    <row r="195" spans="1:65" s="2" customFormat="1" ht="21.75" customHeight="1">
      <c r="A195" s="31"/>
      <c r="B195" s="32"/>
      <c r="C195" s="201" t="s">
        <v>355</v>
      </c>
      <c r="D195" s="201" t="s">
        <v>149</v>
      </c>
      <c r="E195" s="202" t="s">
        <v>356</v>
      </c>
      <c r="F195" s="203" t="s">
        <v>357</v>
      </c>
      <c r="G195" s="204" t="s">
        <v>165</v>
      </c>
      <c r="H195" s="205">
        <v>895</v>
      </c>
      <c r="I195" s="206"/>
      <c r="J195" s="207">
        <f aca="true" t="shared" si="30" ref="J195:J212">ROUND(I195*H195,2)</f>
        <v>0</v>
      </c>
      <c r="K195" s="208"/>
      <c r="L195" s="36"/>
      <c r="M195" s="209" t="s">
        <v>1</v>
      </c>
      <c r="N195" s="210" t="s">
        <v>41</v>
      </c>
      <c r="O195" s="68"/>
      <c r="P195" s="211">
        <f aca="true" t="shared" si="31" ref="P195:P212">O195*H195</f>
        <v>0</v>
      </c>
      <c r="Q195" s="211">
        <v>0.00021</v>
      </c>
      <c r="R195" s="211">
        <f aca="true" t="shared" si="32" ref="R195:R212">Q195*H195</f>
        <v>0.18795</v>
      </c>
      <c r="S195" s="211">
        <v>0</v>
      </c>
      <c r="T195" s="212">
        <f aca="true" t="shared" si="33" ref="T195:T212"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3" t="s">
        <v>153</v>
      </c>
      <c r="AT195" s="213" t="s">
        <v>149</v>
      </c>
      <c r="AU195" s="213" t="s">
        <v>86</v>
      </c>
      <c r="AY195" s="14" t="s">
        <v>147</v>
      </c>
      <c r="BE195" s="214">
        <f aca="true" t="shared" si="34" ref="BE195:BE212">IF(N195="základní",J195,0)</f>
        <v>0</v>
      </c>
      <c r="BF195" s="214">
        <f aca="true" t="shared" si="35" ref="BF195:BF212">IF(N195="snížená",J195,0)</f>
        <v>0</v>
      </c>
      <c r="BG195" s="214">
        <f aca="true" t="shared" si="36" ref="BG195:BG212">IF(N195="zákl. přenesená",J195,0)</f>
        <v>0</v>
      </c>
      <c r="BH195" s="214">
        <f aca="true" t="shared" si="37" ref="BH195:BH212">IF(N195="sníž. přenesená",J195,0)</f>
        <v>0</v>
      </c>
      <c r="BI195" s="214">
        <f aca="true" t="shared" si="38" ref="BI195:BI212">IF(N195="nulová",J195,0)</f>
        <v>0</v>
      </c>
      <c r="BJ195" s="14" t="s">
        <v>84</v>
      </c>
      <c r="BK195" s="214">
        <f aca="true" t="shared" si="39" ref="BK195:BK212">ROUND(I195*H195,2)</f>
        <v>0</v>
      </c>
      <c r="BL195" s="14" t="s">
        <v>153</v>
      </c>
      <c r="BM195" s="213" t="s">
        <v>358</v>
      </c>
    </row>
    <row r="196" spans="1:65" s="2" customFormat="1" ht="16.5" customHeight="1">
      <c r="A196" s="31"/>
      <c r="B196" s="32"/>
      <c r="C196" s="201" t="s">
        <v>359</v>
      </c>
      <c r="D196" s="201" t="s">
        <v>149</v>
      </c>
      <c r="E196" s="202" t="s">
        <v>360</v>
      </c>
      <c r="F196" s="203" t="s">
        <v>361</v>
      </c>
      <c r="G196" s="204" t="s">
        <v>165</v>
      </c>
      <c r="H196" s="205">
        <v>239.02</v>
      </c>
      <c r="I196" s="206"/>
      <c r="J196" s="207">
        <f t="shared" si="30"/>
        <v>0</v>
      </c>
      <c r="K196" s="208"/>
      <c r="L196" s="36"/>
      <c r="M196" s="209" t="s">
        <v>1</v>
      </c>
      <c r="N196" s="210" t="s">
        <v>41</v>
      </c>
      <c r="O196" s="68"/>
      <c r="P196" s="211">
        <f t="shared" si="31"/>
        <v>0</v>
      </c>
      <c r="Q196" s="211">
        <v>0</v>
      </c>
      <c r="R196" s="211">
        <f t="shared" si="32"/>
        <v>0</v>
      </c>
      <c r="S196" s="211">
        <v>0.131</v>
      </c>
      <c r="T196" s="212">
        <f t="shared" si="33"/>
        <v>31.31162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3" t="s">
        <v>153</v>
      </c>
      <c r="AT196" s="213" t="s">
        <v>149</v>
      </c>
      <c r="AU196" s="213" t="s">
        <v>86</v>
      </c>
      <c r="AY196" s="14" t="s">
        <v>147</v>
      </c>
      <c r="BE196" s="214">
        <f t="shared" si="34"/>
        <v>0</v>
      </c>
      <c r="BF196" s="214">
        <f t="shared" si="35"/>
        <v>0</v>
      </c>
      <c r="BG196" s="214">
        <f t="shared" si="36"/>
        <v>0</v>
      </c>
      <c r="BH196" s="214">
        <f t="shared" si="37"/>
        <v>0</v>
      </c>
      <c r="BI196" s="214">
        <f t="shared" si="38"/>
        <v>0</v>
      </c>
      <c r="BJ196" s="14" t="s">
        <v>84</v>
      </c>
      <c r="BK196" s="214">
        <f t="shared" si="39"/>
        <v>0</v>
      </c>
      <c r="BL196" s="14" t="s">
        <v>153</v>
      </c>
      <c r="BM196" s="213" t="s">
        <v>362</v>
      </c>
    </row>
    <row r="197" spans="1:65" s="2" customFormat="1" ht="16.5" customHeight="1">
      <c r="A197" s="31"/>
      <c r="B197" s="32"/>
      <c r="C197" s="201" t="s">
        <v>363</v>
      </c>
      <c r="D197" s="201" t="s">
        <v>149</v>
      </c>
      <c r="E197" s="202" t="s">
        <v>364</v>
      </c>
      <c r="F197" s="203" t="s">
        <v>365</v>
      </c>
      <c r="G197" s="204" t="s">
        <v>165</v>
      </c>
      <c r="H197" s="205">
        <v>96.06</v>
      </c>
      <c r="I197" s="206"/>
      <c r="J197" s="207">
        <f t="shared" si="30"/>
        <v>0</v>
      </c>
      <c r="K197" s="208"/>
      <c r="L197" s="36"/>
      <c r="M197" s="209" t="s">
        <v>1</v>
      </c>
      <c r="N197" s="210" t="s">
        <v>41</v>
      </c>
      <c r="O197" s="68"/>
      <c r="P197" s="211">
        <f t="shared" si="31"/>
        <v>0</v>
      </c>
      <c r="Q197" s="211">
        <v>0</v>
      </c>
      <c r="R197" s="211">
        <f t="shared" si="32"/>
        <v>0</v>
      </c>
      <c r="S197" s="211">
        <v>0.261</v>
      </c>
      <c r="T197" s="212">
        <f t="shared" si="33"/>
        <v>25.07166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3" t="s">
        <v>153</v>
      </c>
      <c r="AT197" s="213" t="s">
        <v>149</v>
      </c>
      <c r="AU197" s="213" t="s">
        <v>86</v>
      </c>
      <c r="AY197" s="14" t="s">
        <v>147</v>
      </c>
      <c r="BE197" s="214">
        <f t="shared" si="34"/>
        <v>0</v>
      </c>
      <c r="BF197" s="214">
        <f t="shared" si="35"/>
        <v>0</v>
      </c>
      <c r="BG197" s="214">
        <f t="shared" si="36"/>
        <v>0</v>
      </c>
      <c r="BH197" s="214">
        <f t="shared" si="37"/>
        <v>0</v>
      </c>
      <c r="BI197" s="214">
        <f t="shared" si="38"/>
        <v>0</v>
      </c>
      <c r="BJ197" s="14" t="s">
        <v>84</v>
      </c>
      <c r="BK197" s="214">
        <f t="shared" si="39"/>
        <v>0</v>
      </c>
      <c r="BL197" s="14" t="s">
        <v>153</v>
      </c>
      <c r="BM197" s="213" t="s">
        <v>366</v>
      </c>
    </row>
    <row r="198" spans="1:65" s="2" customFormat="1" ht="21.75" customHeight="1">
      <c r="A198" s="31"/>
      <c r="B198" s="32"/>
      <c r="C198" s="201" t="s">
        <v>367</v>
      </c>
      <c r="D198" s="201" t="s">
        <v>149</v>
      </c>
      <c r="E198" s="202" t="s">
        <v>368</v>
      </c>
      <c r="F198" s="203" t="s">
        <v>369</v>
      </c>
      <c r="G198" s="204" t="s">
        <v>152</v>
      </c>
      <c r="H198" s="205">
        <v>31</v>
      </c>
      <c r="I198" s="206"/>
      <c r="J198" s="207">
        <f t="shared" si="30"/>
        <v>0</v>
      </c>
      <c r="K198" s="208"/>
      <c r="L198" s="36"/>
      <c r="M198" s="209" t="s">
        <v>1</v>
      </c>
      <c r="N198" s="210" t="s">
        <v>41</v>
      </c>
      <c r="O198" s="68"/>
      <c r="P198" s="211">
        <f t="shared" si="31"/>
        <v>0</v>
      </c>
      <c r="Q198" s="211">
        <v>0</v>
      </c>
      <c r="R198" s="211">
        <f t="shared" si="32"/>
        <v>0</v>
      </c>
      <c r="S198" s="211">
        <v>1.8</v>
      </c>
      <c r="T198" s="212">
        <f t="shared" si="33"/>
        <v>55.800000000000004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3" t="s">
        <v>153</v>
      </c>
      <c r="AT198" s="213" t="s">
        <v>149</v>
      </c>
      <c r="AU198" s="213" t="s">
        <v>86</v>
      </c>
      <c r="AY198" s="14" t="s">
        <v>147</v>
      </c>
      <c r="BE198" s="214">
        <f t="shared" si="34"/>
        <v>0</v>
      </c>
      <c r="BF198" s="214">
        <f t="shared" si="35"/>
        <v>0</v>
      </c>
      <c r="BG198" s="214">
        <f t="shared" si="36"/>
        <v>0</v>
      </c>
      <c r="BH198" s="214">
        <f t="shared" si="37"/>
        <v>0</v>
      </c>
      <c r="BI198" s="214">
        <f t="shared" si="38"/>
        <v>0</v>
      </c>
      <c r="BJ198" s="14" t="s">
        <v>84</v>
      </c>
      <c r="BK198" s="214">
        <f t="shared" si="39"/>
        <v>0</v>
      </c>
      <c r="BL198" s="14" t="s">
        <v>153</v>
      </c>
      <c r="BM198" s="213" t="s">
        <v>370</v>
      </c>
    </row>
    <row r="199" spans="1:65" s="2" customFormat="1" ht="16.5" customHeight="1">
      <c r="A199" s="31"/>
      <c r="B199" s="32"/>
      <c r="C199" s="201" t="s">
        <v>371</v>
      </c>
      <c r="D199" s="201" t="s">
        <v>149</v>
      </c>
      <c r="E199" s="202" t="s">
        <v>372</v>
      </c>
      <c r="F199" s="203" t="s">
        <v>373</v>
      </c>
      <c r="G199" s="204" t="s">
        <v>165</v>
      </c>
      <c r="H199" s="205">
        <v>2.76</v>
      </c>
      <c r="I199" s="206"/>
      <c r="J199" s="207">
        <f t="shared" si="30"/>
        <v>0</v>
      </c>
      <c r="K199" s="208"/>
      <c r="L199" s="36"/>
      <c r="M199" s="209" t="s">
        <v>1</v>
      </c>
      <c r="N199" s="210" t="s">
        <v>41</v>
      </c>
      <c r="O199" s="68"/>
      <c r="P199" s="211">
        <f t="shared" si="31"/>
        <v>0</v>
      </c>
      <c r="Q199" s="211">
        <v>0</v>
      </c>
      <c r="R199" s="211">
        <f t="shared" si="32"/>
        <v>0</v>
      </c>
      <c r="S199" s="211">
        <v>0.082</v>
      </c>
      <c r="T199" s="212">
        <f t="shared" si="33"/>
        <v>0.22632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3" t="s">
        <v>153</v>
      </c>
      <c r="AT199" s="213" t="s">
        <v>149</v>
      </c>
      <c r="AU199" s="213" t="s">
        <v>86</v>
      </c>
      <c r="AY199" s="14" t="s">
        <v>147</v>
      </c>
      <c r="BE199" s="214">
        <f t="shared" si="34"/>
        <v>0</v>
      </c>
      <c r="BF199" s="214">
        <f t="shared" si="35"/>
        <v>0</v>
      </c>
      <c r="BG199" s="214">
        <f t="shared" si="36"/>
        <v>0</v>
      </c>
      <c r="BH199" s="214">
        <f t="shared" si="37"/>
        <v>0</v>
      </c>
      <c r="BI199" s="214">
        <f t="shared" si="38"/>
        <v>0</v>
      </c>
      <c r="BJ199" s="14" t="s">
        <v>84</v>
      </c>
      <c r="BK199" s="214">
        <f t="shared" si="39"/>
        <v>0</v>
      </c>
      <c r="BL199" s="14" t="s">
        <v>153</v>
      </c>
      <c r="BM199" s="213" t="s">
        <v>374</v>
      </c>
    </row>
    <row r="200" spans="1:65" s="2" customFormat="1" ht="21.75" customHeight="1">
      <c r="A200" s="31"/>
      <c r="B200" s="32"/>
      <c r="C200" s="201" t="s">
        <v>375</v>
      </c>
      <c r="D200" s="201" t="s">
        <v>149</v>
      </c>
      <c r="E200" s="202" t="s">
        <v>376</v>
      </c>
      <c r="F200" s="203" t="s">
        <v>377</v>
      </c>
      <c r="G200" s="204" t="s">
        <v>152</v>
      </c>
      <c r="H200" s="205">
        <v>14.89</v>
      </c>
      <c r="I200" s="206"/>
      <c r="J200" s="207">
        <f t="shared" si="30"/>
        <v>0</v>
      </c>
      <c r="K200" s="208"/>
      <c r="L200" s="36"/>
      <c r="M200" s="209" t="s">
        <v>1</v>
      </c>
      <c r="N200" s="210" t="s">
        <v>41</v>
      </c>
      <c r="O200" s="68"/>
      <c r="P200" s="211">
        <f t="shared" si="31"/>
        <v>0</v>
      </c>
      <c r="Q200" s="211">
        <v>0</v>
      </c>
      <c r="R200" s="211">
        <f t="shared" si="32"/>
        <v>0</v>
      </c>
      <c r="S200" s="211">
        <v>2.2</v>
      </c>
      <c r="T200" s="212">
        <f t="shared" si="33"/>
        <v>32.758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3" t="s">
        <v>153</v>
      </c>
      <c r="AT200" s="213" t="s">
        <v>149</v>
      </c>
      <c r="AU200" s="213" t="s">
        <v>86</v>
      </c>
      <c r="AY200" s="14" t="s">
        <v>147</v>
      </c>
      <c r="BE200" s="214">
        <f t="shared" si="34"/>
        <v>0</v>
      </c>
      <c r="BF200" s="214">
        <f t="shared" si="35"/>
        <v>0</v>
      </c>
      <c r="BG200" s="214">
        <f t="shared" si="36"/>
        <v>0</v>
      </c>
      <c r="BH200" s="214">
        <f t="shared" si="37"/>
        <v>0</v>
      </c>
      <c r="BI200" s="214">
        <f t="shared" si="38"/>
        <v>0</v>
      </c>
      <c r="BJ200" s="14" t="s">
        <v>84</v>
      </c>
      <c r="BK200" s="214">
        <f t="shared" si="39"/>
        <v>0</v>
      </c>
      <c r="BL200" s="14" t="s">
        <v>153</v>
      </c>
      <c r="BM200" s="213" t="s">
        <v>378</v>
      </c>
    </row>
    <row r="201" spans="1:65" s="2" customFormat="1" ht="21.75" customHeight="1">
      <c r="A201" s="31"/>
      <c r="B201" s="32"/>
      <c r="C201" s="201" t="s">
        <v>379</v>
      </c>
      <c r="D201" s="201" t="s">
        <v>149</v>
      </c>
      <c r="E201" s="202" t="s">
        <v>380</v>
      </c>
      <c r="F201" s="203" t="s">
        <v>381</v>
      </c>
      <c r="G201" s="204" t="s">
        <v>152</v>
      </c>
      <c r="H201" s="205">
        <v>0.96</v>
      </c>
      <c r="I201" s="206"/>
      <c r="J201" s="207">
        <f t="shared" si="30"/>
        <v>0</v>
      </c>
      <c r="K201" s="208"/>
      <c r="L201" s="36"/>
      <c r="M201" s="209" t="s">
        <v>1</v>
      </c>
      <c r="N201" s="210" t="s">
        <v>41</v>
      </c>
      <c r="O201" s="68"/>
      <c r="P201" s="211">
        <f t="shared" si="31"/>
        <v>0</v>
      </c>
      <c r="Q201" s="211">
        <v>0</v>
      </c>
      <c r="R201" s="211">
        <f t="shared" si="32"/>
        <v>0</v>
      </c>
      <c r="S201" s="211">
        <v>2.2</v>
      </c>
      <c r="T201" s="212">
        <f t="shared" si="33"/>
        <v>2.112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3" t="s">
        <v>153</v>
      </c>
      <c r="AT201" s="213" t="s">
        <v>149</v>
      </c>
      <c r="AU201" s="213" t="s">
        <v>86</v>
      </c>
      <c r="AY201" s="14" t="s">
        <v>147</v>
      </c>
      <c r="BE201" s="214">
        <f t="shared" si="34"/>
        <v>0</v>
      </c>
      <c r="BF201" s="214">
        <f t="shared" si="35"/>
        <v>0</v>
      </c>
      <c r="BG201" s="214">
        <f t="shared" si="36"/>
        <v>0</v>
      </c>
      <c r="BH201" s="214">
        <f t="shared" si="37"/>
        <v>0</v>
      </c>
      <c r="BI201" s="214">
        <f t="shared" si="38"/>
        <v>0</v>
      </c>
      <c r="BJ201" s="14" t="s">
        <v>84</v>
      </c>
      <c r="BK201" s="214">
        <f t="shared" si="39"/>
        <v>0</v>
      </c>
      <c r="BL201" s="14" t="s">
        <v>153</v>
      </c>
      <c r="BM201" s="213" t="s">
        <v>382</v>
      </c>
    </row>
    <row r="202" spans="1:65" s="2" customFormat="1" ht="21.75" customHeight="1">
      <c r="A202" s="31"/>
      <c r="B202" s="32"/>
      <c r="C202" s="201" t="s">
        <v>383</v>
      </c>
      <c r="D202" s="201" t="s">
        <v>149</v>
      </c>
      <c r="E202" s="202" t="s">
        <v>384</v>
      </c>
      <c r="F202" s="203" t="s">
        <v>385</v>
      </c>
      <c r="G202" s="204" t="s">
        <v>152</v>
      </c>
      <c r="H202" s="205">
        <v>12.757</v>
      </c>
      <c r="I202" s="206"/>
      <c r="J202" s="207">
        <f t="shared" si="30"/>
        <v>0</v>
      </c>
      <c r="K202" s="208"/>
      <c r="L202" s="36"/>
      <c r="M202" s="209" t="s">
        <v>1</v>
      </c>
      <c r="N202" s="210" t="s">
        <v>41</v>
      </c>
      <c r="O202" s="68"/>
      <c r="P202" s="211">
        <f t="shared" si="31"/>
        <v>0</v>
      </c>
      <c r="Q202" s="211">
        <v>0</v>
      </c>
      <c r="R202" s="211">
        <f t="shared" si="32"/>
        <v>0</v>
      </c>
      <c r="S202" s="211">
        <v>0.044</v>
      </c>
      <c r="T202" s="212">
        <f t="shared" si="33"/>
        <v>0.5613079999999999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3" t="s">
        <v>153</v>
      </c>
      <c r="AT202" s="213" t="s">
        <v>149</v>
      </c>
      <c r="AU202" s="213" t="s">
        <v>86</v>
      </c>
      <c r="AY202" s="14" t="s">
        <v>147</v>
      </c>
      <c r="BE202" s="214">
        <f t="shared" si="34"/>
        <v>0</v>
      </c>
      <c r="BF202" s="214">
        <f t="shared" si="35"/>
        <v>0</v>
      </c>
      <c r="BG202" s="214">
        <f t="shared" si="36"/>
        <v>0</v>
      </c>
      <c r="BH202" s="214">
        <f t="shared" si="37"/>
        <v>0</v>
      </c>
      <c r="BI202" s="214">
        <f t="shared" si="38"/>
        <v>0</v>
      </c>
      <c r="BJ202" s="14" t="s">
        <v>84</v>
      </c>
      <c r="BK202" s="214">
        <f t="shared" si="39"/>
        <v>0</v>
      </c>
      <c r="BL202" s="14" t="s">
        <v>153</v>
      </c>
      <c r="BM202" s="213" t="s">
        <v>386</v>
      </c>
    </row>
    <row r="203" spans="1:65" s="2" customFormat="1" ht="16.5" customHeight="1">
      <c r="A203" s="31"/>
      <c r="B203" s="32"/>
      <c r="C203" s="201" t="s">
        <v>387</v>
      </c>
      <c r="D203" s="201" t="s">
        <v>149</v>
      </c>
      <c r="E203" s="202" t="s">
        <v>388</v>
      </c>
      <c r="F203" s="203" t="s">
        <v>389</v>
      </c>
      <c r="G203" s="204" t="s">
        <v>165</v>
      </c>
      <c r="H203" s="205">
        <v>47</v>
      </c>
      <c r="I203" s="206"/>
      <c r="J203" s="207">
        <f t="shared" si="30"/>
        <v>0</v>
      </c>
      <c r="K203" s="208"/>
      <c r="L203" s="36"/>
      <c r="M203" s="209" t="s">
        <v>1</v>
      </c>
      <c r="N203" s="210" t="s">
        <v>41</v>
      </c>
      <c r="O203" s="68"/>
      <c r="P203" s="211">
        <f t="shared" si="31"/>
        <v>0</v>
      </c>
      <c r="Q203" s="211">
        <v>0</v>
      </c>
      <c r="R203" s="211">
        <f t="shared" si="32"/>
        <v>0</v>
      </c>
      <c r="S203" s="211">
        <v>0.076</v>
      </c>
      <c r="T203" s="212">
        <f t="shared" si="33"/>
        <v>3.572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3" t="s">
        <v>153</v>
      </c>
      <c r="AT203" s="213" t="s">
        <v>149</v>
      </c>
      <c r="AU203" s="213" t="s">
        <v>86</v>
      </c>
      <c r="AY203" s="14" t="s">
        <v>147</v>
      </c>
      <c r="BE203" s="214">
        <f t="shared" si="34"/>
        <v>0</v>
      </c>
      <c r="BF203" s="214">
        <f t="shared" si="35"/>
        <v>0</v>
      </c>
      <c r="BG203" s="214">
        <f t="shared" si="36"/>
        <v>0</v>
      </c>
      <c r="BH203" s="214">
        <f t="shared" si="37"/>
        <v>0</v>
      </c>
      <c r="BI203" s="214">
        <f t="shared" si="38"/>
        <v>0</v>
      </c>
      <c r="BJ203" s="14" t="s">
        <v>84</v>
      </c>
      <c r="BK203" s="214">
        <f t="shared" si="39"/>
        <v>0</v>
      </c>
      <c r="BL203" s="14" t="s">
        <v>153</v>
      </c>
      <c r="BM203" s="213" t="s">
        <v>390</v>
      </c>
    </row>
    <row r="204" spans="1:65" s="2" customFormat="1" ht="21.75" customHeight="1">
      <c r="A204" s="31"/>
      <c r="B204" s="32"/>
      <c r="C204" s="201" t="s">
        <v>391</v>
      </c>
      <c r="D204" s="201" t="s">
        <v>149</v>
      </c>
      <c r="E204" s="202" t="s">
        <v>392</v>
      </c>
      <c r="F204" s="203" t="s">
        <v>393</v>
      </c>
      <c r="G204" s="204" t="s">
        <v>165</v>
      </c>
      <c r="H204" s="205">
        <v>7.8</v>
      </c>
      <c r="I204" s="206"/>
      <c r="J204" s="207">
        <f t="shared" si="30"/>
        <v>0</v>
      </c>
      <c r="K204" s="208"/>
      <c r="L204" s="36"/>
      <c r="M204" s="209" t="s">
        <v>1</v>
      </c>
      <c r="N204" s="210" t="s">
        <v>41</v>
      </c>
      <c r="O204" s="68"/>
      <c r="P204" s="211">
        <f t="shared" si="31"/>
        <v>0</v>
      </c>
      <c r="Q204" s="211">
        <v>0</v>
      </c>
      <c r="R204" s="211">
        <f t="shared" si="32"/>
        <v>0</v>
      </c>
      <c r="S204" s="211">
        <v>0.068</v>
      </c>
      <c r="T204" s="212">
        <f t="shared" si="33"/>
        <v>0.5304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3" t="s">
        <v>153</v>
      </c>
      <c r="AT204" s="213" t="s">
        <v>149</v>
      </c>
      <c r="AU204" s="213" t="s">
        <v>86</v>
      </c>
      <c r="AY204" s="14" t="s">
        <v>147</v>
      </c>
      <c r="BE204" s="214">
        <f t="shared" si="34"/>
        <v>0</v>
      </c>
      <c r="BF204" s="214">
        <f t="shared" si="35"/>
        <v>0</v>
      </c>
      <c r="BG204" s="214">
        <f t="shared" si="36"/>
        <v>0</v>
      </c>
      <c r="BH204" s="214">
        <f t="shared" si="37"/>
        <v>0</v>
      </c>
      <c r="BI204" s="214">
        <f t="shared" si="38"/>
        <v>0</v>
      </c>
      <c r="BJ204" s="14" t="s">
        <v>84</v>
      </c>
      <c r="BK204" s="214">
        <f t="shared" si="39"/>
        <v>0</v>
      </c>
      <c r="BL204" s="14" t="s">
        <v>153</v>
      </c>
      <c r="BM204" s="213" t="s">
        <v>394</v>
      </c>
    </row>
    <row r="205" spans="1:65" s="2" customFormat="1" ht="21.75" customHeight="1">
      <c r="A205" s="31"/>
      <c r="B205" s="32"/>
      <c r="C205" s="201" t="s">
        <v>395</v>
      </c>
      <c r="D205" s="201" t="s">
        <v>149</v>
      </c>
      <c r="E205" s="202" t="s">
        <v>396</v>
      </c>
      <c r="F205" s="203" t="s">
        <v>397</v>
      </c>
      <c r="G205" s="204" t="s">
        <v>299</v>
      </c>
      <c r="H205" s="205">
        <v>205</v>
      </c>
      <c r="I205" s="206"/>
      <c r="J205" s="207">
        <f t="shared" si="30"/>
        <v>0</v>
      </c>
      <c r="K205" s="208"/>
      <c r="L205" s="36"/>
      <c r="M205" s="209" t="s">
        <v>1</v>
      </c>
      <c r="N205" s="210" t="s">
        <v>41</v>
      </c>
      <c r="O205" s="68"/>
      <c r="P205" s="211">
        <f t="shared" si="31"/>
        <v>0</v>
      </c>
      <c r="Q205" s="211">
        <v>0</v>
      </c>
      <c r="R205" s="211">
        <f t="shared" si="32"/>
        <v>0</v>
      </c>
      <c r="S205" s="211">
        <v>0.009</v>
      </c>
      <c r="T205" s="212">
        <f t="shared" si="33"/>
        <v>1.8449999999999998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3" t="s">
        <v>153</v>
      </c>
      <c r="AT205" s="213" t="s">
        <v>149</v>
      </c>
      <c r="AU205" s="213" t="s">
        <v>86</v>
      </c>
      <c r="AY205" s="14" t="s">
        <v>147</v>
      </c>
      <c r="BE205" s="214">
        <f t="shared" si="34"/>
        <v>0</v>
      </c>
      <c r="BF205" s="214">
        <f t="shared" si="35"/>
        <v>0</v>
      </c>
      <c r="BG205" s="214">
        <f t="shared" si="36"/>
        <v>0</v>
      </c>
      <c r="BH205" s="214">
        <f t="shared" si="37"/>
        <v>0</v>
      </c>
      <c r="BI205" s="214">
        <f t="shared" si="38"/>
        <v>0</v>
      </c>
      <c r="BJ205" s="14" t="s">
        <v>84</v>
      </c>
      <c r="BK205" s="214">
        <f t="shared" si="39"/>
        <v>0</v>
      </c>
      <c r="BL205" s="14" t="s">
        <v>153</v>
      </c>
      <c r="BM205" s="213" t="s">
        <v>398</v>
      </c>
    </row>
    <row r="206" spans="1:65" s="2" customFormat="1" ht="21.75" customHeight="1">
      <c r="A206" s="31"/>
      <c r="B206" s="32"/>
      <c r="C206" s="201" t="s">
        <v>399</v>
      </c>
      <c r="D206" s="201" t="s">
        <v>149</v>
      </c>
      <c r="E206" s="202" t="s">
        <v>400</v>
      </c>
      <c r="F206" s="203" t="s">
        <v>401</v>
      </c>
      <c r="G206" s="204" t="s">
        <v>299</v>
      </c>
      <c r="H206" s="205">
        <v>114</v>
      </c>
      <c r="I206" s="206"/>
      <c r="J206" s="207">
        <f t="shared" si="30"/>
        <v>0</v>
      </c>
      <c r="K206" s="208"/>
      <c r="L206" s="36"/>
      <c r="M206" s="209" t="s">
        <v>1</v>
      </c>
      <c r="N206" s="210" t="s">
        <v>41</v>
      </c>
      <c r="O206" s="68"/>
      <c r="P206" s="211">
        <f t="shared" si="31"/>
        <v>0</v>
      </c>
      <c r="Q206" s="211">
        <v>0</v>
      </c>
      <c r="R206" s="211">
        <f t="shared" si="32"/>
        <v>0</v>
      </c>
      <c r="S206" s="211">
        <v>0.011</v>
      </c>
      <c r="T206" s="212">
        <f t="shared" si="33"/>
        <v>1.254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3" t="s">
        <v>153</v>
      </c>
      <c r="AT206" s="213" t="s">
        <v>149</v>
      </c>
      <c r="AU206" s="213" t="s">
        <v>86</v>
      </c>
      <c r="AY206" s="14" t="s">
        <v>147</v>
      </c>
      <c r="BE206" s="214">
        <f t="shared" si="34"/>
        <v>0</v>
      </c>
      <c r="BF206" s="214">
        <f t="shared" si="35"/>
        <v>0</v>
      </c>
      <c r="BG206" s="214">
        <f t="shared" si="36"/>
        <v>0</v>
      </c>
      <c r="BH206" s="214">
        <f t="shared" si="37"/>
        <v>0</v>
      </c>
      <c r="BI206" s="214">
        <f t="shared" si="38"/>
        <v>0</v>
      </c>
      <c r="BJ206" s="14" t="s">
        <v>84</v>
      </c>
      <c r="BK206" s="214">
        <f t="shared" si="39"/>
        <v>0</v>
      </c>
      <c r="BL206" s="14" t="s">
        <v>153</v>
      </c>
      <c r="BM206" s="213" t="s">
        <v>402</v>
      </c>
    </row>
    <row r="207" spans="1:65" s="2" customFormat="1" ht="21.75" customHeight="1">
      <c r="A207" s="31"/>
      <c r="B207" s="32"/>
      <c r="C207" s="201" t="s">
        <v>403</v>
      </c>
      <c r="D207" s="201" t="s">
        <v>149</v>
      </c>
      <c r="E207" s="202" t="s">
        <v>404</v>
      </c>
      <c r="F207" s="203" t="s">
        <v>405</v>
      </c>
      <c r="G207" s="204" t="s">
        <v>299</v>
      </c>
      <c r="H207" s="205">
        <v>52</v>
      </c>
      <c r="I207" s="206"/>
      <c r="J207" s="207">
        <f t="shared" si="30"/>
        <v>0</v>
      </c>
      <c r="K207" s="208"/>
      <c r="L207" s="36"/>
      <c r="M207" s="209" t="s">
        <v>1</v>
      </c>
      <c r="N207" s="210" t="s">
        <v>41</v>
      </c>
      <c r="O207" s="68"/>
      <c r="P207" s="211">
        <f t="shared" si="31"/>
        <v>0</v>
      </c>
      <c r="Q207" s="211">
        <v>0</v>
      </c>
      <c r="R207" s="211">
        <f t="shared" si="32"/>
        <v>0</v>
      </c>
      <c r="S207" s="211">
        <v>0.025</v>
      </c>
      <c r="T207" s="212">
        <f t="shared" si="33"/>
        <v>1.3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3" t="s">
        <v>153</v>
      </c>
      <c r="AT207" s="213" t="s">
        <v>149</v>
      </c>
      <c r="AU207" s="213" t="s">
        <v>86</v>
      </c>
      <c r="AY207" s="14" t="s">
        <v>147</v>
      </c>
      <c r="BE207" s="214">
        <f t="shared" si="34"/>
        <v>0</v>
      </c>
      <c r="BF207" s="214">
        <f t="shared" si="35"/>
        <v>0</v>
      </c>
      <c r="BG207" s="214">
        <f t="shared" si="36"/>
        <v>0</v>
      </c>
      <c r="BH207" s="214">
        <f t="shared" si="37"/>
        <v>0</v>
      </c>
      <c r="BI207" s="214">
        <f t="shared" si="38"/>
        <v>0</v>
      </c>
      <c r="BJ207" s="14" t="s">
        <v>84</v>
      </c>
      <c r="BK207" s="214">
        <f t="shared" si="39"/>
        <v>0</v>
      </c>
      <c r="BL207" s="14" t="s">
        <v>153</v>
      </c>
      <c r="BM207" s="213" t="s">
        <v>406</v>
      </c>
    </row>
    <row r="208" spans="1:65" s="2" customFormat="1" ht="21.75" customHeight="1">
      <c r="A208" s="31"/>
      <c r="B208" s="32"/>
      <c r="C208" s="201" t="s">
        <v>407</v>
      </c>
      <c r="D208" s="201" t="s">
        <v>149</v>
      </c>
      <c r="E208" s="202" t="s">
        <v>408</v>
      </c>
      <c r="F208" s="203" t="s">
        <v>409</v>
      </c>
      <c r="G208" s="204" t="s">
        <v>212</v>
      </c>
      <c r="H208" s="205">
        <v>28</v>
      </c>
      <c r="I208" s="206"/>
      <c r="J208" s="207">
        <f t="shared" si="30"/>
        <v>0</v>
      </c>
      <c r="K208" s="208"/>
      <c r="L208" s="36"/>
      <c r="M208" s="209" t="s">
        <v>1</v>
      </c>
      <c r="N208" s="210" t="s">
        <v>41</v>
      </c>
      <c r="O208" s="68"/>
      <c r="P208" s="211">
        <f t="shared" si="31"/>
        <v>0</v>
      </c>
      <c r="Q208" s="211">
        <v>0.004</v>
      </c>
      <c r="R208" s="211">
        <f t="shared" si="32"/>
        <v>0.112</v>
      </c>
      <c r="S208" s="211">
        <v>0</v>
      </c>
      <c r="T208" s="212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3" t="s">
        <v>153</v>
      </c>
      <c r="AT208" s="213" t="s">
        <v>149</v>
      </c>
      <c r="AU208" s="213" t="s">
        <v>86</v>
      </c>
      <c r="AY208" s="14" t="s">
        <v>147</v>
      </c>
      <c r="BE208" s="214">
        <f t="shared" si="34"/>
        <v>0</v>
      </c>
      <c r="BF208" s="214">
        <f t="shared" si="35"/>
        <v>0</v>
      </c>
      <c r="BG208" s="214">
        <f t="shared" si="36"/>
        <v>0</v>
      </c>
      <c r="BH208" s="214">
        <f t="shared" si="37"/>
        <v>0</v>
      </c>
      <c r="BI208" s="214">
        <f t="shared" si="38"/>
        <v>0</v>
      </c>
      <c r="BJ208" s="14" t="s">
        <v>84</v>
      </c>
      <c r="BK208" s="214">
        <f t="shared" si="39"/>
        <v>0</v>
      </c>
      <c r="BL208" s="14" t="s">
        <v>153</v>
      </c>
      <c r="BM208" s="213" t="s">
        <v>410</v>
      </c>
    </row>
    <row r="209" spans="1:65" s="2" customFormat="1" ht="16.5" customHeight="1">
      <c r="A209" s="31"/>
      <c r="B209" s="32"/>
      <c r="C209" s="201" t="s">
        <v>411</v>
      </c>
      <c r="D209" s="201" t="s">
        <v>149</v>
      </c>
      <c r="E209" s="202" t="s">
        <v>412</v>
      </c>
      <c r="F209" s="203" t="s">
        <v>413</v>
      </c>
      <c r="G209" s="204" t="s">
        <v>212</v>
      </c>
      <c r="H209" s="205">
        <v>14</v>
      </c>
      <c r="I209" s="206"/>
      <c r="J209" s="207">
        <f t="shared" si="30"/>
        <v>0</v>
      </c>
      <c r="K209" s="208"/>
      <c r="L209" s="36"/>
      <c r="M209" s="209" t="s">
        <v>1</v>
      </c>
      <c r="N209" s="210" t="s">
        <v>41</v>
      </c>
      <c r="O209" s="68"/>
      <c r="P209" s="211">
        <f t="shared" si="31"/>
        <v>0</v>
      </c>
      <c r="Q209" s="211">
        <v>0.045</v>
      </c>
      <c r="R209" s="211">
        <f t="shared" si="32"/>
        <v>0.63</v>
      </c>
      <c r="S209" s="211">
        <v>0</v>
      </c>
      <c r="T209" s="212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3" t="s">
        <v>153</v>
      </c>
      <c r="AT209" s="213" t="s">
        <v>149</v>
      </c>
      <c r="AU209" s="213" t="s">
        <v>86</v>
      </c>
      <c r="AY209" s="14" t="s">
        <v>147</v>
      </c>
      <c r="BE209" s="214">
        <f t="shared" si="34"/>
        <v>0</v>
      </c>
      <c r="BF209" s="214">
        <f t="shared" si="35"/>
        <v>0</v>
      </c>
      <c r="BG209" s="214">
        <f t="shared" si="36"/>
        <v>0</v>
      </c>
      <c r="BH209" s="214">
        <f t="shared" si="37"/>
        <v>0</v>
      </c>
      <c r="BI209" s="214">
        <f t="shared" si="38"/>
        <v>0</v>
      </c>
      <c r="BJ209" s="14" t="s">
        <v>84</v>
      </c>
      <c r="BK209" s="214">
        <f t="shared" si="39"/>
        <v>0</v>
      </c>
      <c r="BL209" s="14" t="s">
        <v>153</v>
      </c>
      <c r="BM209" s="213" t="s">
        <v>414</v>
      </c>
    </row>
    <row r="210" spans="1:65" s="2" customFormat="1" ht="33" customHeight="1">
      <c r="A210" s="31"/>
      <c r="B210" s="32"/>
      <c r="C210" s="201" t="s">
        <v>415</v>
      </c>
      <c r="D210" s="201" t="s">
        <v>149</v>
      </c>
      <c r="E210" s="202" t="s">
        <v>416</v>
      </c>
      <c r="F210" s="203" t="s">
        <v>417</v>
      </c>
      <c r="G210" s="204" t="s">
        <v>165</v>
      </c>
      <c r="H210" s="205">
        <v>128</v>
      </c>
      <c r="I210" s="206"/>
      <c r="J210" s="207">
        <f t="shared" si="30"/>
        <v>0</v>
      </c>
      <c r="K210" s="208"/>
      <c r="L210" s="36"/>
      <c r="M210" s="209" t="s">
        <v>1</v>
      </c>
      <c r="N210" s="210" t="s">
        <v>41</v>
      </c>
      <c r="O210" s="68"/>
      <c r="P210" s="211">
        <f t="shared" si="31"/>
        <v>0</v>
      </c>
      <c r="Q210" s="211">
        <v>0</v>
      </c>
      <c r="R210" s="211">
        <f t="shared" si="32"/>
        <v>0</v>
      </c>
      <c r="S210" s="211">
        <v>0.02</v>
      </c>
      <c r="T210" s="212">
        <f t="shared" si="33"/>
        <v>2.56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3" t="s">
        <v>153</v>
      </c>
      <c r="AT210" s="213" t="s">
        <v>149</v>
      </c>
      <c r="AU210" s="213" t="s">
        <v>86</v>
      </c>
      <c r="AY210" s="14" t="s">
        <v>147</v>
      </c>
      <c r="BE210" s="214">
        <f t="shared" si="34"/>
        <v>0</v>
      </c>
      <c r="BF210" s="214">
        <f t="shared" si="35"/>
        <v>0</v>
      </c>
      <c r="BG210" s="214">
        <f t="shared" si="36"/>
        <v>0</v>
      </c>
      <c r="BH210" s="214">
        <f t="shared" si="37"/>
        <v>0</v>
      </c>
      <c r="BI210" s="214">
        <f t="shared" si="38"/>
        <v>0</v>
      </c>
      <c r="BJ210" s="14" t="s">
        <v>84</v>
      </c>
      <c r="BK210" s="214">
        <f t="shared" si="39"/>
        <v>0</v>
      </c>
      <c r="BL210" s="14" t="s">
        <v>153</v>
      </c>
      <c r="BM210" s="213" t="s">
        <v>418</v>
      </c>
    </row>
    <row r="211" spans="1:65" s="2" customFormat="1" ht="21.75" customHeight="1">
      <c r="A211" s="31"/>
      <c r="B211" s="32"/>
      <c r="C211" s="201" t="s">
        <v>419</v>
      </c>
      <c r="D211" s="201" t="s">
        <v>149</v>
      </c>
      <c r="E211" s="202" t="s">
        <v>420</v>
      </c>
      <c r="F211" s="203" t="s">
        <v>421</v>
      </c>
      <c r="G211" s="204" t="s">
        <v>165</v>
      </c>
      <c r="H211" s="205">
        <v>489.7</v>
      </c>
      <c r="I211" s="206"/>
      <c r="J211" s="207">
        <f t="shared" si="30"/>
        <v>0</v>
      </c>
      <c r="K211" s="208"/>
      <c r="L211" s="36"/>
      <c r="M211" s="209" t="s">
        <v>1</v>
      </c>
      <c r="N211" s="210" t="s">
        <v>41</v>
      </c>
      <c r="O211" s="68"/>
      <c r="P211" s="211">
        <f t="shared" si="31"/>
        <v>0</v>
      </c>
      <c r="Q211" s="211">
        <v>0</v>
      </c>
      <c r="R211" s="211">
        <f t="shared" si="32"/>
        <v>0</v>
      </c>
      <c r="S211" s="211">
        <v>0.02</v>
      </c>
      <c r="T211" s="212">
        <f t="shared" si="33"/>
        <v>9.794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3" t="s">
        <v>153</v>
      </c>
      <c r="AT211" s="213" t="s">
        <v>149</v>
      </c>
      <c r="AU211" s="213" t="s">
        <v>86</v>
      </c>
      <c r="AY211" s="14" t="s">
        <v>147</v>
      </c>
      <c r="BE211" s="214">
        <f t="shared" si="34"/>
        <v>0</v>
      </c>
      <c r="BF211" s="214">
        <f t="shared" si="35"/>
        <v>0</v>
      </c>
      <c r="BG211" s="214">
        <f t="shared" si="36"/>
        <v>0</v>
      </c>
      <c r="BH211" s="214">
        <f t="shared" si="37"/>
        <v>0</v>
      </c>
      <c r="BI211" s="214">
        <f t="shared" si="38"/>
        <v>0</v>
      </c>
      <c r="BJ211" s="14" t="s">
        <v>84</v>
      </c>
      <c r="BK211" s="214">
        <f t="shared" si="39"/>
        <v>0</v>
      </c>
      <c r="BL211" s="14" t="s">
        <v>153</v>
      </c>
      <c r="BM211" s="213" t="s">
        <v>422</v>
      </c>
    </row>
    <row r="212" spans="1:65" s="2" customFormat="1" ht="21.75" customHeight="1">
      <c r="A212" s="31"/>
      <c r="B212" s="32"/>
      <c r="C212" s="201" t="s">
        <v>423</v>
      </c>
      <c r="D212" s="201" t="s">
        <v>149</v>
      </c>
      <c r="E212" s="202" t="s">
        <v>424</v>
      </c>
      <c r="F212" s="203" t="s">
        <v>425</v>
      </c>
      <c r="G212" s="204" t="s">
        <v>165</v>
      </c>
      <c r="H212" s="205">
        <v>399.4</v>
      </c>
      <c r="I212" s="206"/>
      <c r="J212" s="207">
        <f t="shared" si="30"/>
        <v>0</v>
      </c>
      <c r="K212" s="208"/>
      <c r="L212" s="36"/>
      <c r="M212" s="209" t="s">
        <v>1</v>
      </c>
      <c r="N212" s="210" t="s">
        <v>41</v>
      </c>
      <c r="O212" s="68"/>
      <c r="P212" s="211">
        <f t="shared" si="31"/>
        <v>0</v>
      </c>
      <c r="Q212" s="211">
        <v>0</v>
      </c>
      <c r="R212" s="211">
        <f t="shared" si="32"/>
        <v>0</v>
      </c>
      <c r="S212" s="211">
        <v>0.046</v>
      </c>
      <c r="T212" s="212">
        <f t="shared" si="33"/>
        <v>18.3724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3" t="s">
        <v>153</v>
      </c>
      <c r="AT212" s="213" t="s">
        <v>149</v>
      </c>
      <c r="AU212" s="213" t="s">
        <v>86</v>
      </c>
      <c r="AY212" s="14" t="s">
        <v>147</v>
      </c>
      <c r="BE212" s="214">
        <f t="shared" si="34"/>
        <v>0</v>
      </c>
      <c r="BF212" s="214">
        <f t="shared" si="35"/>
        <v>0</v>
      </c>
      <c r="BG212" s="214">
        <f t="shared" si="36"/>
        <v>0</v>
      </c>
      <c r="BH212" s="214">
        <f t="shared" si="37"/>
        <v>0</v>
      </c>
      <c r="BI212" s="214">
        <f t="shared" si="38"/>
        <v>0</v>
      </c>
      <c r="BJ212" s="14" t="s">
        <v>84</v>
      </c>
      <c r="BK212" s="214">
        <f t="shared" si="39"/>
        <v>0</v>
      </c>
      <c r="BL212" s="14" t="s">
        <v>153</v>
      </c>
      <c r="BM212" s="213" t="s">
        <v>426</v>
      </c>
    </row>
    <row r="213" spans="2:63" s="12" customFormat="1" ht="22.75" customHeight="1">
      <c r="B213" s="185"/>
      <c r="C213" s="186"/>
      <c r="D213" s="187" t="s">
        <v>75</v>
      </c>
      <c r="E213" s="199" t="s">
        <v>427</v>
      </c>
      <c r="F213" s="199" t="s">
        <v>428</v>
      </c>
      <c r="G213" s="186"/>
      <c r="H213" s="186"/>
      <c r="I213" s="189"/>
      <c r="J213" s="200">
        <f>BK213</f>
        <v>0</v>
      </c>
      <c r="K213" s="186"/>
      <c r="L213" s="191"/>
      <c r="M213" s="192"/>
      <c r="N213" s="193"/>
      <c r="O213" s="193"/>
      <c r="P213" s="194">
        <f>SUM(P214:P217)</f>
        <v>0</v>
      </c>
      <c r="Q213" s="193"/>
      <c r="R213" s="194">
        <f>SUM(R214:R217)</f>
        <v>0</v>
      </c>
      <c r="S213" s="193"/>
      <c r="T213" s="195">
        <f>SUM(T214:T217)</f>
        <v>0</v>
      </c>
      <c r="AR213" s="196" t="s">
        <v>84</v>
      </c>
      <c r="AT213" s="197" t="s">
        <v>75</v>
      </c>
      <c r="AU213" s="197" t="s">
        <v>84</v>
      </c>
      <c r="AY213" s="196" t="s">
        <v>147</v>
      </c>
      <c r="BK213" s="198">
        <f>SUM(BK214:BK217)</f>
        <v>0</v>
      </c>
    </row>
    <row r="214" spans="1:65" s="2" customFormat="1" ht="21.75" customHeight="1">
      <c r="A214" s="31"/>
      <c r="B214" s="32"/>
      <c r="C214" s="201" t="s">
        <v>429</v>
      </c>
      <c r="D214" s="201" t="s">
        <v>149</v>
      </c>
      <c r="E214" s="202" t="s">
        <v>430</v>
      </c>
      <c r="F214" s="203" t="s">
        <v>431</v>
      </c>
      <c r="G214" s="204" t="s">
        <v>174</v>
      </c>
      <c r="H214" s="205">
        <v>204.768</v>
      </c>
      <c r="I214" s="206"/>
      <c r="J214" s="207">
        <f>ROUND(I214*H214,2)</f>
        <v>0</v>
      </c>
      <c r="K214" s="208"/>
      <c r="L214" s="36"/>
      <c r="M214" s="209" t="s">
        <v>1</v>
      </c>
      <c r="N214" s="210" t="s">
        <v>41</v>
      </c>
      <c r="O214" s="68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3" t="s">
        <v>153</v>
      </c>
      <c r="AT214" s="213" t="s">
        <v>149</v>
      </c>
      <c r="AU214" s="213" t="s">
        <v>86</v>
      </c>
      <c r="AY214" s="14" t="s">
        <v>147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4" t="s">
        <v>84</v>
      </c>
      <c r="BK214" s="214">
        <f>ROUND(I214*H214,2)</f>
        <v>0</v>
      </c>
      <c r="BL214" s="14" t="s">
        <v>153</v>
      </c>
      <c r="BM214" s="213" t="s">
        <v>432</v>
      </c>
    </row>
    <row r="215" spans="1:65" s="2" customFormat="1" ht="21.75" customHeight="1">
      <c r="A215" s="31"/>
      <c r="B215" s="32"/>
      <c r="C215" s="201" t="s">
        <v>433</v>
      </c>
      <c r="D215" s="201" t="s">
        <v>149</v>
      </c>
      <c r="E215" s="202" t="s">
        <v>434</v>
      </c>
      <c r="F215" s="203" t="s">
        <v>435</v>
      </c>
      <c r="G215" s="204" t="s">
        <v>174</v>
      </c>
      <c r="H215" s="205">
        <v>204.768</v>
      </c>
      <c r="I215" s="206"/>
      <c r="J215" s="207">
        <f>ROUND(I215*H215,2)</f>
        <v>0</v>
      </c>
      <c r="K215" s="208"/>
      <c r="L215" s="36"/>
      <c r="M215" s="209" t="s">
        <v>1</v>
      </c>
      <c r="N215" s="210" t="s">
        <v>41</v>
      </c>
      <c r="O215" s="68"/>
      <c r="P215" s="211">
        <f>O215*H215</f>
        <v>0</v>
      </c>
      <c r="Q215" s="211">
        <v>0</v>
      </c>
      <c r="R215" s="211">
        <f>Q215*H215</f>
        <v>0</v>
      </c>
      <c r="S215" s="211">
        <v>0</v>
      </c>
      <c r="T215" s="212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3" t="s">
        <v>153</v>
      </c>
      <c r="AT215" s="213" t="s">
        <v>149</v>
      </c>
      <c r="AU215" s="213" t="s">
        <v>86</v>
      </c>
      <c r="AY215" s="14" t="s">
        <v>147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4" t="s">
        <v>84</v>
      </c>
      <c r="BK215" s="214">
        <f>ROUND(I215*H215,2)</f>
        <v>0</v>
      </c>
      <c r="BL215" s="14" t="s">
        <v>153</v>
      </c>
      <c r="BM215" s="213" t="s">
        <v>436</v>
      </c>
    </row>
    <row r="216" spans="1:65" s="2" customFormat="1" ht="21.75" customHeight="1">
      <c r="A216" s="31"/>
      <c r="B216" s="32"/>
      <c r="C216" s="201" t="s">
        <v>437</v>
      </c>
      <c r="D216" s="201" t="s">
        <v>149</v>
      </c>
      <c r="E216" s="202" t="s">
        <v>438</v>
      </c>
      <c r="F216" s="203" t="s">
        <v>439</v>
      </c>
      <c r="G216" s="204" t="s">
        <v>174</v>
      </c>
      <c r="H216" s="205">
        <v>4095.36</v>
      </c>
      <c r="I216" s="206"/>
      <c r="J216" s="207">
        <f>ROUND(I216*H216,2)</f>
        <v>0</v>
      </c>
      <c r="K216" s="208"/>
      <c r="L216" s="36"/>
      <c r="M216" s="209" t="s">
        <v>1</v>
      </c>
      <c r="N216" s="210" t="s">
        <v>41</v>
      </c>
      <c r="O216" s="68"/>
      <c r="P216" s="211">
        <f>O216*H216</f>
        <v>0</v>
      </c>
      <c r="Q216" s="211">
        <v>0</v>
      </c>
      <c r="R216" s="211">
        <f>Q216*H216</f>
        <v>0</v>
      </c>
      <c r="S216" s="211">
        <v>0</v>
      </c>
      <c r="T216" s="212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3" t="s">
        <v>153</v>
      </c>
      <c r="AT216" s="213" t="s">
        <v>149</v>
      </c>
      <c r="AU216" s="213" t="s">
        <v>86</v>
      </c>
      <c r="AY216" s="14" t="s">
        <v>147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4" t="s">
        <v>84</v>
      </c>
      <c r="BK216" s="214">
        <f>ROUND(I216*H216,2)</f>
        <v>0</v>
      </c>
      <c r="BL216" s="14" t="s">
        <v>153</v>
      </c>
      <c r="BM216" s="213" t="s">
        <v>440</v>
      </c>
    </row>
    <row r="217" spans="1:65" s="2" customFormat="1" ht="21.75" customHeight="1">
      <c r="A217" s="31"/>
      <c r="B217" s="32"/>
      <c r="C217" s="201" t="s">
        <v>441</v>
      </c>
      <c r="D217" s="201" t="s">
        <v>149</v>
      </c>
      <c r="E217" s="202" t="s">
        <v>442</v>
      </c>
      <c r="F217" s="203" t="s">
        <v>443</v>
      </c>
      <c r="G217" s="204" t="s">
        <v>174</v>
      </c>
      <c r="H217" s="205">
        <v>204.768</v>
      </c>
      <c r="I217" s="206"/>
      <c r="J217" s="207">
        <f>ROUND(I217*H217,2)</f>
        <v>0</v>
      </c>
      <c r="K217" s="208"/>
      <c r="L217" s="36"/>
      <c r="M217" s="209" t="s">
        <v>1</v>
      </c>
      <c r="N217" s="210" t="s">
        <v>41</v>
      </c>
      <c r="O217" s="68"/>
      <c r="P217" s="211">
        <f>O217*H217</f>
        <v>0</v>
      </c>
      <c r="Q217" s="211">
        <v>0</v>
      </c>
      <c r="R217" s="211">
        <f>Q217*H217</f>
        <v>0</v>
      </c>
      <c r="S217" s="211">
        <v>0</v>
      </c>
      <c r="T217" s="212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3" t="s">
        <v>153</v>
      </c>
      <c r="AT217" s="213" t="s">
        <v>149</v>
      </c>
      <c r="AU217" s="213" t="s">
        <v>86</v>
      </c>
      <c r="AY217" s="14" t="s">
        <v>147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4" t="s">
        <v>84</v>
      </c>
      <c r="BK217" s="214">
        <f>ROUND(I217*H217,2)</f>
        <v>0</v>
      </c>
      <c r="BL217" s="14" t="s">
        <v>153</v>
      </c>
      <c r="BM217" s="213" t="s">
        <v>444</v>
      </c>
    </row>
    <row r="218" spans="2:63" s="12" customFormat="1" ht="22.75" customHeight="1">
      <c r="B218" s="185"/>
      <c r="C218" s="186"/>
      <c r="D218" s="187" t="s">
        <v>75</v>
      </c>
      <c r="E218" s="199" t="s">
        <v>445</v>
      </c>
      <c r="F218" s="199" t="s">
        <v>446</v>
      </c>
      <c r="G218" s="186"/>
      <c r="H218" s="186"/>
      <c r="I218" s="189"/>
      <c r="J218" s="200">
        <f>BK218</f>
        <v>0</v>
      </c>
      <c r="K218" s="186"/>
      <c r="L218" s="191"/>
      <c r="M218" s="192"/>
      <c r="N218" s="193"/>
      <c r="O218" s="193"/>
      <c r="P218" s="194">
        <f>P219</f>
        <v>0</v>
      </c>
      <c r="Q218" s="193"/>
      <c r="R218" s="194">
        <f>R219</f>
        <v>0</v>
      </c>
      <c r="S218" s="193"/>
      <c r="T218" s="195">
        <f>T219</f>
        <v>0</v>
      </c>
      <c r="AR218" s="196" t="s">
        <v>84</v>
      </c>
      <c r="AT218" s="197" t="s">
        <v>75</v>
      </c>
      <c r="AU218" s="197" t="s">
        <v>84</v>
      </c>
      <c r="AY218" s="196" t="s">
        <v>147</v>
      </c>
      <c r="BK218" s="198">
        <f>BK219</f>
        <v>0</v>
      </c>
    </row>
    <row r="219" spans="1:65" s="2" customFormat="1" ht="16.5" customHeight="1">
      <c r="A219" s="31"/>
      <c r="B219" s="32"/>
      <c r="C219" s="201" t="s">
        <v>447</v>
      </c>
      <c r="D219" s="201" t="s">
        <v>149</v>
      </c>
      <c r="E219" s="202" t="s">
        <v>448</v>
      </c>
      <c r="F219" s="203" t="s">
        <v>449</v>
      </c>
      <c r="G219" s="204" t="s">
        <v>174</v>
      </c>
      <c r="H219" s="205">
        <v>277.783</v>
      </c>
      <c r="I219" s="206"/>
      <c r="J219" s="207">
        <f>ROUND(I219*H219,2)</f>
        <v>0</v>
      </c>
      <c r="K219" s="208"/>
      <c r="L219" s="36"/>
      <c r="M219" s="209" t="s">
        <v>1</v>
      </c>
      <c r="N219" s="210" t="s">
        <v>41</v>
      </c>
      <c r="O219" s="68"/>
      <c r="P219" s="211">
        <f>O219*H219</f>
        <v>0</v>
      </c>
      <c r="Q219" s="211">
        <v>0</v>
      </c>
      <c r="R219" s="211">
        <f>Q219*H219</f>
        <v>0</v>
      </c>
      <c r="S219" s="211">
        <v>0</v>
      </c>
      <c r="T219" s="212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3" t="s">
        <v>153</v>
      </c>
      <c r="AT219" s="213" t="s">
        <v>149</v>
      </c>
      <c r="AU219" s="213" t="s">
        <v>86</v>
      </c>
      <c r="AY219" s="14" t="s">
        <v>147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4" t="s">
        <v>84</v>
      </c>
      <c r="BK219" s="214">
        <f>ROUND(I219*H219,2)</f>
        <v>0</v>
      </c>
      <c r="BL219" s="14" t="s">
        <v>153</v>
      </c>
      <c r="BM219" s="213" t="s">
        <v>450</v>
      </c>
    </row>
    <row r="220" spans="2:63" s="12" customFormat="1" ht="25.9" customHeight="1">
      <c r="B220" s="185"/>
      <c r="C220" s="186"/>
      <c r="D220" s="187" t="s">
        <v>75</v>
      </c>
      <c r="E220" s="188" t="s">
        <v>451</v>
      </c>
      <c r="F220" s="188" t="s">
        <v>452</v>
      </c>
      <c r="G220" s="186"/>
      <c r="H220" s="186"/>
      <c r="I220" s="189"/>
      <c r="J220" s="190">
        <f>BK220</f>
        <v>0</v>
      </c>
      <c r="K220" s="186"/>
      <c r="L220" s="191"/>
      <c r="M220" s="192"/>
      <c r="N220" s="193"/>
      <c r="O220" s="193"/>
      <c r="P220" s="194">
        <f>P221+P227+P238+P244+P246+P256+P281+P293+P304+P318+P325</f>
        <v>0</v>
      </c>
      <c r="Q220" s="193"/>
      <c r="R220" s="194">
        <f>R221+R227+R238+R244+R246+R256+R281+R293+R304+R318+R325</f>
        <v>34.88929395</v>
      </c>
      <c r="S220" s="193"/>
      <c r="T220" s="195">
        <f>T221+T227+T238+T244+T246+T256+T281+T293+T304+T318+T325</f>
        <v>17.69954</v>
      </c>
      <c r="AR220" s="196" t="s">
        <v>86</v>
      </c>
      <c r="AT220" s="197" t="s">
        <v>75</v>
      </c>
      <c r="AU220" s="197" t="s">
        <v>76</v>
      </c>
      <c r="AY220" s="196" t="s">
        <v>147</v>
      </c>
      <c r="BK220" s="198">
        <f>BK221+BK227+BK238+BK244+BK246+BK256+BK281+BK293+BK304+BK318+BK325</f>
        <v>0</v>
      </c>
    </row>
    <row r="221" spans="2:63" s="12" customFormat="1" ht="22.75" customHeight="1">
      <c r="B221" s="185"/>
      <c r="C221" s="186"/>
      <c r="D221" s="187" t="s">
        <v>75</v>
      </c>
      <c r="E221" s="199" t="s">
        <v>453</v>
      </c>
      <c r="F221" s="199" t="s">
        <v>454</v>
      </c>
      <c r="G221" s="186"/>
      <c r="H221" s="186"/>
      <c r="I221" s="189"/>
      <c r="J221" s="200">
        <f>BK221</f>
        <v>0</v>
      </c>
      <c r="K221" s="186"/>
      <c r="L221" s="191"/>
      <c r="M221" s="192"/>
      <c r="N221" s="193"/>
      <c r="O221" s="193"/>
      <c r="P221" s="194">
        <f>SUM(P222:P226)</f>
        <v>0</v>
      </c>
      <c r="Q221" s="193"/>
      <c r="R221" s="194">
        <f>SUM(R222:R226)</f>
        <v>0.12001400000000001</v>
      </c>
      <c r="S221" s="193"/>
      <c r="T221" s="195">
        <f>SUM(T222:T226)</f>
        <v>0</v>
      </c>
      <c r="AR221" s="196" t="s">
        <v>86</v>
      </c>
      <c r="AT221" s="197" t="s">
        <v>75</v>
      </c>
      <c r="AU221" s="197" t="s">
        <v>84</v>
      </c>
      <c r="AY221" s="196" t="s">
        <v>147</v>
      </c>
      <c r="BK221" s="198">
        <f>SUM(BK222:BK226)</f>
        <v>0</v>
      </c>
    </row>
    <row r="222" spans="1:65" s="2" customFormat="1" ht="21.75" customHeight="1">
      <c r="A222" s="31"/>
      <c r="B222" s="32"/>
      <c r="C222" s="201" t="s">
        <v>455</v>
      </c>
      <c r="D222" s="201" t="s">
        <v>149</v>
      </c>
      <c r="E222" s="202" t="s">
        <v>456</v>
      </c>
      <c r="F222" s="203" t="s">
        <v>457</v>
      </c>
      <c r="G222" s="204" t="s">
        <v>165</v>
      </c>
      <c r="H222" s="205">
        <v>15.82</v>
      </c>
      <c r="I222" s="206"/>
      <c r="J222" s="207">
        <f>ROUND(I222*H222,2)</f>
        <v>0</v>
      </c>
      <c r="K222" s="208"/>
      <c r="L222" s="36"/>
      <c r="M222" s="209" t="s">
        <v>1</v>
      </c>
      <c r="N222" s="210" t="s">
        <v>41</v>
      </c>
      <c r="O222" s="68"/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3" t="s">
        <v>214</v>
      </c>
      <c r="AT222" s="213" t="s">
        <v>149</v>
      </c>
      <c r="AU222" s="213" t="s">
        <v>86</v>
      </c>
      <c r="AY222" s="14" t="s">
        <v>147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4" t="s">
        <v>84</v>
      </c>
      <c r="BK222" s="214">
        <f>ROUND(I222*H222,2)</f>
        <v>0</v>
      </c>
      <c r="BL222" s="14" t="s">
        <v>214</v>
      </c>
      <c r="BM222" s="213" t="s">
        <v>458</v>
      </c>
    </row>
    <row r="223" spans="1:65" s="2" customFormat="1" ht="16.5" customHeight="1">
      <c r="A223" s="31"/>
      <c r="B223" s="32"/>
      <c r="C223" s="215" t="s">
        <v>459</v>
      </c>
      <c r="D223" s="215" t="s">
        <v>227</v>
      </c>
      <c r="E223" s="216" t="s">
        <v>460</v>
      </c>
      <c r="F223" s="217" t="s">
        <v>461</v>
      </c>
      <c r="G223" s="218" t="s">
        <v>174</v>
      </c>
      <c r="H223" s="219">
        <v>0.005</v>
      </c>
      <c r="I223" s="220"/>
      <c r="J223" s="221">
        <f>ROUND(I223*H223,2)</f>
        <v>0</v>
      </c>
      <c r="K223" s="222"/>
      <c r="L223" s="223"/>
      <c r="M223" s="224" t="s">
        <v>1</v>
      </c>
      <c r="N223" s="225" t="s">
        <v>41</v>
      </c>
      <c r="O223" s="68"/>
      <c r="P223" s="211">
        <f>O223*H223</f>
        <v>0</v>
      </c>
      <c r="Q223" s="211">
        <v>1</v>
      </c>
      <c r="R223" s="211">
        <f>Q223*H223</f>
        <v>0.005</v>
      </c>
      <c r="S223" s="211">
        <v>0</v>
      </c>
      <c r="T223" s="212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3" t="s">
        <v>280</v>
      </c>
      <c r="AT223" s="213" t="s">
        <v>227</v>
      </c>
      <c r="AU223" s="213" t="s">
        <v>86</v>
      </c>
      <c r="AY223" s="14" t="s">
        <v>147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4" t="s">
        <v>84</v>
      </c>
      <c r="BK223" s="214">
        <f>ROUND(I223*H223,2)</f>
        <v>0</v>
      </c>
      <c r="BL223" s="14" t="s">
        <v>214</v>
      </c>
      <c r="BM223" s="213" t="s">
        <v>462</v>
      </c>
    </row>
    <row r="224" spans="1:65" s="2" customFormat="1" ht="21.75" customHeight="1">
      <c r="A224" s="31"/>
      <c r="B224" s="32"/>
      <c r="C224" s="201" t="s">
        <v>463</v>
      </c>
      <c r="D224" s="201" t="s">
        <v>149</v>
      </c>
      <c r="E224" s="202" t="s">
        <v>464</v>
      </c>
      <c r="F224" s="203" t="s">
        <v>465</v>
      </c>
      <c r="G224" s="204" t="s">
        <v>165</v>
      </c>
      <c r="H224" s="205">
        <v>17.4</v>
      </c>
      <c r="I224" s="206"/>
      <c r="J224" s="207">
        <f>ROUND(I224*H224,2)</f>
        <v>0</v>
      </c>
      <c r="K224" s="208"/>
      <c r="L224" s="36"/>
      <c r="M224" s="209" t="s">
        <v>1</v>
      </c>
      <c r="N224" s="210" t="s">
        <v>41</v>
      </c>
      <c r="O224" s="68"/>
      <c r="P224" s="211">
        <f>O224*H224</f>
        <v>0</v>
      </c>
      <c r="Q224" s="211">
        <v>0.0004</v>
      </c>
      <c r="R224" s="211">
        <f>Q224*H224</f>
        <v>0.00696</v>
      </c>
      <c r="S224" s="211">
        <v>0</v>
      </c>
      <c r="T224" s="212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3" t="s">
        <v>214</v>
      </c>
      <c r="AT224" s="213" t="s">
        <v>149</v>
      </c>
      <c r="AU224" s="213" t="s">
        <v>86</v>
      </c>
      <c r="AY224" s="14" t="s">
        <v>147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4" t="s">
        <v>84</v>
      </c>
      <c r="BK224" s="214">
        <f>ROUND(I224*H224,2)</f>
        <v>0</v>
      </c>
      <c r="BL224" s="14" t="s">
        <v>214</v>
      </c>
      <c r="BM224" s="213" t="s">
        <v>466</v>
      </c>
    </row>
    <row r="225" spans="1:65" s="2" customFormat="1" ht="33" customHeight="1">
      <c r="A225" s="31"/>
      <c r="B225" s="32"/>
      <c r="C225" s="215" t="s">
        <v>467</v>
      </c>
      <c r="D225" s="215" t="s">
        <v>227</v>
      </c>
      <c r="E225" s="216" t="s">
        <v>468</v>
      </c>
      <c r="F225" s="217" t="s">
        <v>469</v>
      </c>
      <c r="G225" s="218" t="s">
        <v>165</v>
      </c>
      <c r="H225" s="219">
        <v>20.01</v>
      </c>
      <c r="I225" s="220"/>
      <c r="J225" s="221">
        <f>ROUND(I225*H225,2)</f>
        <v>0</v>
      </c>
      <c r="K225" s="222"/>
      <c r="L225" s="223"/>
      <c r="M225" s="224" t="s">
        <v>1</v>
      </c>
      <c r="N225" s="225" t="s">
        <v>41</v>
      </c>
      <c r="O225" s="68"/>
      <c r="P225" s="211">
        <f>O225*H225</f>
        <v>0</v>
      </c>
      <c r="Q225" s="211">
        <v>0.0054</v>
      </c>
      <c r="R225" s="211">
        <f>Q225*H225</f>
        <v>0.10805400000000001</v>
      </c>
      <c r="S225" s="211">
        <v>0</v>
      </c>
      <c r="T225" s="212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3" t="s">
        <v>280</v>
      </c>
      <c r="AT225" s="213" t="s">
        <v>227</v>
      </c>
      <c r="AU225" s="213" t="s">
        <v>86</v>
      </c>
      <c r="AY225" s="14" t="s">
        <v>147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4" t="s">
        <v>84</v>
      </c>
      <c r="BK225" s="214">
        <f>ROUND(I225*H225,2)</f>
        <v>0</v>
      </c>
      <c r="BL225" s="14" t="s">
        <v>214</v>
      </c>
      <c r="BM225" s="213" t="s">
        <v>470</v>
      </c>
    </row>
    <row r="226" spans="1:65" s="2" customFormat="1" ht="21.75" customHeight="1">
      <c r="A226" s="31"/>
      <c r="B226" s="32"/>
      <c r="C226" s="201" t="s">
        <v>471</v>
      </c>
      <c r="D226" s="201" t="s">
        <v>149</v>
      </c>
      <c r="E226" s="202" t="s">
        <v>472</v>
      </c>
      <c r="F226" s="203" t="s">
        <v>473</v>
      </c>
      <c r="G226" s="204" t="s">
        <v>174</v>
      </c>
      <c r="H226" s="205">
        <v>0.12</v>
      </c>
      <c r="I226" s="206"/>
      <c r="J226" s="207">
        <f>ROUND(I226*H226,2)</f>
        <v>0</v>
      </c>
      <c r="K226" s="208"/>
      <c r="L226" s="36"/>
      <c r="M226" s="209" t="s">
        <v>1</v>
      </c>
      <c r="N226" s="210" t="s">
        <v>41</v>
      </c>
      <c r="O226" s="68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3" t="s">
        <v>214</v>
      </c>
      <c r="AT226" s="213" t="s">
        <v>149</v>
      </c>
      <c r="AU226" s="213" t="s">
        <v>86</v>
      </c>
      <c r="AY226" s="14" t="s">
        <v>147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4" t="s">
        <v>84</v>
      </c>
      <c r="BK226" s="214">
        <f>ROUND(I226*H226,2)</f>
        <v>0</v>
      </c>
      <c r="BL226" s="14" t="s">
        <v>214</v>
      </c>
      <c r="BM226" s="213" t="s">
        <v>474</v>
      </c>
    </row>
    <row r="227" spans="2:63" s="12" customFormat="1" ht="22.75" customHeight="1">
      <c r="B227" s="185"/>
      <c r="C227" s="186"/>
      <c r="D227" s="187" t="s">
        <v>75</v>
      </c>
      <c r="E227" s="199" t="s">
        <v>475</v>
      </c>
      <c r="F227" s="199" t="s">
        <v>476</v>
      </c>
      <c r="G227" s="186"/>
      <c r="H227" s="186"/>
      <c r="I227" s="189"/>
      <c r="J227" s="200">
        <f>BK227</f>
        <v>0</v>
      </c>
      <c r="K227" s="186"/>
      <c r="L227" s="191"/>
      <c r="M227" s="192"/>
      <c r="N227" s="193"/>
      <c r="O227" s="193"/>
      <c r="P227" s="194">
        <f>SUM(P228:P237)</f>
        <v>0</v>
      </c>
      <c r="Q227" s="193"/>
      <c r="R227" s="194">
        <f>SUM(R228:R237)</f>
        <v>3.9440022</v>
      </c>
      <c r="S227" s="193"/>
      <c r="T227" s="195">
        <f>SUM(T228:T237)</f>
        <v>0.0099</v>
      </c>
      <c r="AR227" s="196" t="s">
        <v>86</v>
      </c>
      <c r="AT227" s="197" t="s">
        <v>75</v>
      </c>
      <c r="AU227" s="197" t="s">
        <v>84</v>
      </c>
      <c r="AY227" s="196" t="s">
        <v>147</v>
      </c>
      <c r="BK227" s="198">
        <f>SUM(BK228:BK237)</f>
        <v>0</v>
      </c>
    </row>
    <row r="228" spans="1:65" s="2" customFormat="1" ht="21.75" customHeight="1">
      <c r="A228" s="31"/>
      <c r="B228" s="32"/>
      <c r="C228" s="201" t="s">
        <v>477</v>
      </c>
      <c r="D228" s="201" t="s">
        <v>149</v>
      </c>
      <c r="E228" s="202" t="s">
        <v>478</v>
      </c>
      <c r="F228" s="203" t="s">
        <v>479</v>
      </c>
      <c r="G228" s="204" t="s">
        <v>165</v>
      </c>
      <c r="H228" s="205">
        <v>128.5</v>
      </c>
      <c r="I228" s="206"/>
      <c r="J228" s="207">
        <f aca="true" t="shared" si="40" ref="J228:J237">ROUND(I228*H228,2)</f>
        <v>0</v>
      </c>
      <c r="K228" s="208"/>
      <c r="L228" s="36"/>
      <c r="M228" s="209" t="s">
        <v>1</v>
      </c>
      <c r="N228" s="210" t="s">
        <v>41</v>
      </c>
      <c r="O228" s="68"/>
      <c r="P228" s="211">
        <f aca="true" t="shared" si="41" ref="P228:P237">O228*H228</f>
        <v>0</v>
      </c>
      <c r="Q228" s="211">
        <v>0.0003</v>
      </c>
      <c r="R228" s="211">
        <f aca="true" t="shared" si="42" ref="R228:R237">Q228*H228</f>
        <v>0.038549999999999994</v>
      </c>
      <c r="S228" s="211">
        <v>0</v>
      </c>
      <c r="T228" s="212">
        <f aca="true" t="shared" si="43" ref="T228:T237"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13" t="s">
        <v>214</v>
      </c>
      <c r="AT228" s="213" t="s">
        <v>149</v>
      </c>
      <c r="AU228" s="213" t="s">
        <v>86</v>
      </c>
      <c r="AY228" s="14" t="s">
        <v>147</v>
      </c>
      <c r="BE228" s="214">
        <f aca="true" t="shared" si="44" ref="BE228:BE237">IF(N228="základní",J228,0)</f>
        <v>0</v>
      </c>
      <c r="BF228" s="214">
        <f aca="true" t="shared" si="45" ref="BF228:BF237">IF(N228="snížená",J228,0)</f>
        <v>0</v>
      </c>
      <c r="BG228" s="214">
        <f aca="true" t="shared" si="46" ref="BG228:BG237">IF(N228="zákl. přenesená",J228,0)</f>
        <v>0</v>
      </c>
      <c r="BH228" s="214">
        <f aca="true" t="shared" si="47" ref="BH228:BH237">IF(N228="sníž. přenesená",J228,0)</f>
        <v>0</v>
      </c>
      <c r="BI228" s="214">
        <f aca="true" t="shared" si="48" ref="BI228:BI237">IF(N228="nulová",J228,0)</f>
        <v>0</v>
      </c>
      <c r="BJ228" s="14" t="s">
        <v>84</v>
      </c>
      <c r="BK228" s="214">
        <f aca="true" t="shared" si="49" ref="BK228:BK237">ROUND(I228*H228,2)</f>
        <v>0</v>
      </c>
      <c r="BL228" s="14" t="s">
        <v>214</v>
      </c>
      <c r="BM228" s="213" t="s">
        <v>480</v>
      </c>
    </row>
    <row r="229" spans="1:65" s="2" customFormat="1" ht="21.75" customHeight="1">
      <c r="A229" s="31"/>
      <c r="B229" s="32"/>
      <c r="C229" s="215" t="s">
        <v>481</v>
      </c>
      <c r="D229" s="215" t="s">
        <v>227</v>
      </c>
      <c r="E229" s="216" t="s">
        <v>482</v>
      </c>
      <c r="F229" s="217" t="s">
        <v>483</v>
      </c>
      <c r="G229" s="218" t="s">
        <v>165</v>
      </c>
      <c r="H229" s="219">
        <v>131.07</v>
      </c>
      <c r="I229" s="220"/>
      <c r="J229" s="221">
        <f t="shared" si="40"/>
        <v>0</v>
      </c>
      <c r="K229" s="222"/>
      <c r="L229" s="223"/>
      <c r="M229" s="224" t="s">
        <v>1</v>
      </c>
      <c r="N229" s="225" t="s">
        <v>41</v>
      </c>
      <c r="O229" s="68"/>
      <c r="P229" s="211">
        <f t="shared" si="41"/>
        <v>0</v>
      </c>
      <c r="Q229" s="211">
        <v>0.00168</v>
      </c>
      <c r="R229" s="211">
        <f t="shared" si="42"/>
        <v>0.2201976</v>
      </c>
      <c r="S229" s="211">
        <v>0</v>
      </c>
      <c r="T229" s="212">
        <f t="shared" si="4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13" t="s">
        <v>280</v>
      </c>
      <c r="AT229" s="213" t="s">
        <v>227</v>
      </c>
      <c r="AU229" s="213" t="s">
        <v>86</v>
      </c>
      <c r="AY229" s="14" t="s">
        <v>147</v>
      </c>
      <c r="BE229" s="214">
        <f t="shared" si="44"/>
        <v>0</v>
      </c>
      <c r="BF229" s="214">
        <f t="shared" si="45"/>
        <v>0</v>
      </c>
      <c r="BG229" s="214">
        <f t="shared" si="46"/>
        <v>0</v>
      </c>
      <c r="BH229" s="214">
        <f t="shared" si="47"/>
        <v>0</v>
      </c>
      <c r="BI229" s="214">
        <f t="shared" si="48"/>
        <v>0</v>
      </c>
      <c r="BJ229" s="14" t="s">
        <v>84</v>
      </c>
      <c r="BK229" s="214">
        <f t="shared" si="49"/>
        <v>0</v>
      </c>
      <c r="BL229" s="14" t="s">
        <v>214</v>
      </c>
      <c r="BM229" s="213" t="s">
        <v>484</v>
      </c>
    </row>
    <row r="230" spans="1:65" s="2" customFormat="1" ht="21.75" customHeight="1">
      <c r="A230" s="31"/>
      <c r="B230" s="32"/>
      <c r="C230" s="201" t="s">
        <v>485</v>
      </c>
      <c r="D230" s="201" t="s">
        <v>149</v>
      </c>
      <c r="E230" s="202" t="s">
        <v>486</v>
      </c>
      <c r="F230" s="203" t="s">
        <v>487</v>
      </c>
      <c r="G230" s="204" t="s">
        <v>299</v>
      </c>
      <c r="H230" s="205">
        <v>495</v>
      </c>
      <c r="I230" s="206"/>
      <c r="J230" s="207">
        <f t="shared" si="40"/>
        <v>0</v>
      </c>
      <c r="K230" s="208"/>
      <c r="L230" s="36"/>
      <c r="M230" s="209" t="s">
        <v>1</v>
      </c>
      <c r="N230" s="210" t="s">
        <v>41</v>
      </c>
      <c r="O230" s="68"/>
      <c r="P230" s="211">
        <f t="shared" si="41"/>
        <v>0</v>
      </c>
      <c r="Q230" s="211">
        <v>0</v>
      </c>
      <c r="R230" s="211">
        <f t="shared" si="42"/>
        <v>0</v>
      </c>
      <c r="S230" s="211">
        <v>2E-05</v>
      </c>
      <c r="T230" s="212">
        <f t="shared" si="43"/>
        <v>0.0099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3" t="s">
        <v>214</v>
      </c>
      <c r="AT230" s="213" t="s">
        <v>149</v>
      </c>
      <c r="AU230" s="213" t="s">
        <v>86</v>
      </c>
      <c r="AY230" s="14" t="s">
        <v>147</v>
      </c>
      <c r="BE230" s="214">
        <f t="shared" si="44"/>
        <v>0</v>
      </c>
      <c r="BF230" s="214">
        <f t="shared" si="45"/>
        <v>0</v>
      </c>
      <c r="BG230" s="214">
        <f t="shared" si="46"/>
        <v>0</v>
      </c>
      <c r="BH230" s="214">
        <f t="shared" si="47"/>
        <v>0</v>
      </c>
      <c r="BI230" s="214">
        <f t="shared" si="48"/>
        <v>0</v>
      </c>
      <c r="BJ230" s="14" t="s">
        <v>84</v>
      </c>
      <c r="BK230" s="214">
        <f t="shared" si="49"/>
        <v>0</v>
      </c>
      <c r="BL230" s="14" t="s">
        <v>214</v>
      </c>
      <c r="BM230" s="213" t="s">
        <v>488</v>
      </c>
    </row>
    <row r="231" spans="1:65" s="2" customFormat="1" ht="21.75" customHeight="1">
      <c r="A231" s="31"/>
      <c r="B231" s="32"/>
      <c r="C231" s="201" t="s">
        <v>489</v>
      </c>
      <c r="D231" s="201" t="s">
        <v>149</v>
      </c>
      <c r="E231" s="202" t="s">
        <v>490</v>
      </c>
      <c r="F231" s="203" t="s">
        <v>491</v>
      </c>
      <c r="G231" s="204" t="s">
        <v>165</v>
      </c>
      <c r="H231" s="205">
        <v>83</v>
      </c>
      <c r="I231" s="206"/>
      <c r="J231" s="207">
        <f t="shared" si="40"/>
        <v>0</v>
      </c>
      <c r="K231" s="208"/>
      <c r="L231" s="36"/>
      <c r="M231" s="209" t="s">
        <v>1</v>
      </c>
      <c r="N231" s="210" t="s">
        <v>41</v>
      </c>
      <c r="O231" s="68"/>
      <c r="P231" s="211">
        <f t="shared" si="41"/>
        <v>0</v>
      </c>
      <c r="Q231" s="211">
        <v>0</v>
      </c>
      <c r="R231" s="211">
        <f t="shared" si="42"/>
        <v>0</v>
      </c>
      <c r="S231" s="211">
        <v>0</v>
      </c>
      <c r="T231" s="212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13" t="s">
        <v>214</v>
      </c>
      <c r="AT231" s="213" t="s">
        <v>149</v>
      </c>
      <c r="AU231" s="213" t="s">
        <v>86</v>
      </c>
      <c r="AY231" s="14" t="s">
        <v>147</v>
      </c>
      <c r="BE231" s="214">
        <f t="shared" si="44"/>
        <v>0</v>
      </c>
      <c r="BF231" s="214">
        <f t="shared" si="45"/>
        <v>0</v>
      </c>
      <c r="BG231" s="214">
        <f t="shared" si="46"/>
        <v>0</v>
      </c>
      <c r="BH231" s="214">
        <f t="shared" si="47"/>
        <v>0</v>
      </c>
      <c r="BI231" s="214">
        <f t="shared" si="48"/>
        <v>0</v>
      </c>
      <c r="BJ231" s="14" t="s">
        <v>84</v>
      </c>
      <c r="BK231" s="214">
        <f t="shared" si="49"/>
        <v>0</v>
      </c>
      <c r="BL231" s="14" t="s">
        <v>214</v>
      </c>
      <c r="BM231" s="213" t="s">
        <v>492</v>
      </c>
    </row>
    <row r="232" spans="1:65" s="2" customFormat="1" ht="21.75" customHeight="1">
      <c r="A232" s="31"/>
      <c r="B232" s="32"/>
      <c r="C232" s="215" t="s">
        <v>493</v>
      </c>
      <c r="D232" s="215" t="s">
        <v>227</v>
      </c>
      <c r="E232" s="216" t="s">
        <v>494</v>
      </c>
      <c r="F232" s="217" t="s">
        <v>495</v>
      </c>
      <c r="G232" s="218" t="s">
        <v>165</v>
      </c>
      <c r="H232" s="219">
        <v>169.32</v>
      </c>
      <c r="I232" s="220"/>
      <c r="J232" s="221">
        <f t="shared" si="40"/>
        <v>0</v>
      </c>
      <c r="K232" s="222"/>
      <c r="L232" s="223"/>
      <c r="M232" s="224" t="s">
        <v>1</v>
      </c>
      <c r="N232" s="225" t="s">
        <v>41</v>
      </c>
      <c r="O232" s="68"/>
      <c r="P232" s="211">
        <f t="shared" si="41"/>
        <v>0</v>
      </c>
      <c r="Q232" s="211">
        <v>0.02</v>
      </c>
      <c r="R232" s="211">
        <f t="shared" si="42"/>
        <v>3.3864</v>
      </c>
      <c r="S232" s="211">
        <v>0</v>
      </c>
      <c r="T232" s="212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3" t="s">
        <v>280</v>
      </c>
      <c r="AT232" s="213" t="s">
        <v>227</v>
      </c>
      <c r="AU232" s="213" t="s">
        <v>86</v>
      </c>
      <c r="AY232" s="14" t="s">
        <v>147</v>
      </c>
      <c r="BE232" s="214">
        <f t="shared" si="44"/>
        <v>0</v>
      </c>
      <c r="BF232" s="214">
        <f t="shared" si="45"/>
        <v>0</v>
      </c>
      <c r="BG232" s="214">
        <f t="shared" si="46"/>
        <v>0</v>
      </c>
      <c r="BH232" s="214">
        <f t="shared" si="47"/>
        <v>0</v>
      </c>
      <c r="BI232" s="214">
        <f t="shared" si="48"/>
        <v>0</v>
      </c>
      <c r="BJ232" s="14" t="s">
        <v>84</v>
      </c>
      <c r="BK232" s="214">
        <f t="shared" si="49"/>
        <v>0</v>
      </c>
      <c r="BL232" s="14" t="s">
        <v>214</v>
      </c>
      <c r="BM232" s="213" t="s">
        <v>496</v>
      </c>
    </row>
    <row r="233" spans="1:65" s="2" customFormat="1" ht="21.75" customHeight="1">
      <c r="A233" s="31"/>
      <c r="B233" s="32"/>
      <c r="C233" s="201" t="s">
        <v>497</v>
      </c>
      <c r="D233" s="201" t="s">
        <v>149</v>
      </c>
      <c r="E233" s="202" t="s">
        <v>498</v>
      </c>
      <c r="F233" s="203" t="s">
        <v>499</v>
      </c>
      <c r="G233" s="204" t="s">
        <v>299</v>
      </c>
      <c r="H233" s="205">
        <v>495</v>
      </c>
      <c r="I233" s="206"/>
      <c r="J233" s="207">
        <f t="shared" si="40"/>
        <v>0</v>
      </c>
      <c r="K233" s="208"/>
      <c r="L233" s="36"/>
      <c r="M233" s="209" t="s">
        <v>1</v>
      </c>
      <c r="N233" s="210" t="s">
        <v>41</v>
      </c>
      <c r="O233" s="68"/>
      <c r="P233" s="211">
        <f t="shared" si="41"/>
        <v>0</v>
      </c>
      <c r="Q233" s="211">
        <v>0</v>
      </c>
      <c r="R233" s="211">
        <f t="shared" si="42"/>
        <v>0</v>
      </c>
      <c r="S233" s="211">
        <v>0</v>
      </c>
      <c r="T233" s="212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13" t="s">
        <v>214</v>
      </c>
      <c r="AT233" s="213" t="s">
        <v>149</v>
      </c>
      <c r="AU233" s="213" t="s">
        <v>86</v>
      </c>
      <c r="AY233" s="14" t="s">
        <v>147</v>
      </c>
      <c r="BE233" s="214">
        <f t="shared" si="44"/>
        <v>0</v>
      </c>
      <c r="BF233" s="214">
        <f t="shared" si="45"/>
        <v>0</v>
      </c>
      <c r="BG233" s="214">
        <f t="shared" si="46"/>
        <v>0</v>
      </c>
      <c r="BH233" s="214">
        <f t="shared" si="47"/>
        <v>0</v>
      </c>
      <c r="BI233" s="214">
        <f t="shared" si="48"/>
        <v>0</v>
      </c>
      <c r="BJ233" s="14" t="s">
        <v>84</v>
      </c>
      <c r="BK233" s="214">
        <f t="shared" si="49"/>
        <v>0</v>
      </c>
      <c r="BL233" s="14" t="s">
        <v>214</v>
      </c>
      <c r="BM233" s="213" t="s">
        <v>500</v>
      </c>
    </row>
    <row r="234" spans="1:65" s="2" customFormat="1" ht="21.75" customHeight="1">
      <c r="A234" s="31"/>
      <c r="B234" s="32"/>
      <c r="C234" s="215" t="s">
        <v>501</v>
      </c>
      <c r="D234" s="215" t="s">
        <v>227</v>
      </c>
      <c r="E234" s="216" t="s">
        <v>502</v>
      </c>
      <c r="F234" s="217" t="s">
        <v>503</v>
      </c>
      <c r="G234" s="218" t="s">
        <v>299</v>
      </c>
      <c r="H234" s="219">
        <v>504.9</v>
      </c>
      <c r="I234" s="220"/>
      <c r="J234" s="221">
        <f t="shared" si="40"/>
        <v>0</v>
      </c>
      <c r="K234" s="222"/>
      <c r="L234" s="223"/>
      <c r="M234" s="224" t="s">
        <v>1</v>
      </c>
      <c r="N234" s="225" t="s">
        <v>41</v>
      </c>
      <c r="O234" s="68"/>
      <c r="P234" s="211">
        <f t="shared" si="41"/>
        <v>0</v>
      </c>
      <c r="Q234" s="211">
        <v>5E-05</v>
      </c>
      <c r="R234" s="211">
        <f t="shared" si="42"/>
        <v>0.025245</v>
      </c>
      <c r="S234" s="211">
        <v>0</v>
      </c>
      <c r="T234" s="212">
        <f t="shared" si="4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13" t="s">
        <v>280</v>
      </c>
      <c r="AT234" s="213" t="s">
        <v>227</v>
      </c>
      <c r="AU234" s="213" t="s">
        <v>86</v>
      </c>
      <c r="AY234" s="14" t="s">
        <v>147</v>
      </c>
      <c r="BE234" s="214">
        <f t="shared" si="44"/>
        <v>0</v>
      </c>
      <c r="BF234" s="214">
        <f t="shared" si="45"/>
        <v>0</v>
      </c>
      <c r="BG234" s="214">
        <f t="shared" si="46"/>
        <v>0</v>
      </c>
      <c r="BH234" s="214">
        <f t="shared" si="47"/>
        <v>0</v>
      </c>
      <c r="BI234" s="214">
        <f t="shared" si="48"/>
        <v>0</v>
      </c>
      <c r="BJ234" s="14" t="s">
        <v>84</v>
      </c>
      <c r="BK234" s="214">
        <f t="shared" si="49"/>
        <v>0</v>
      </c>
      <c r="BL234" s="14" t="s">
        <v>214</v>
      </c>
      <c r="BM234" s="213" t="s">
        <v>504</v>
      </c>
    </row>
    <row r="235" spans="1:65" s="2" customFormat="1" ht="21.75" customHeight="1">
      <c r="A235" s="31"/>
      <c r="B235" s="32"/>
      <c r="C235" s="201" t="s">
        <v>505</v>
      </c>
      <c r="D235" s="201" t="s">
        <v>149</v>
      </c>
      <c r="E235" s="202" t="s">
        <v>506</v>
      </c>
      <c r="F235" s="203" t="s">
        <v>507</v>
      </c>
      <c r="G235" s="204" t="s">
        <v>165</v>
      </c>
      <c r="H235" s="205">
        <v>621.84</v>
      </c>
      <c r="I235" s="206"/>
      <c r="J235" s="207">
        <f t="shared" si="40"/>
        <v>0</v>
      </c>
      <c r="K235" s="208"/>
      <c r="L235" s="36"/>
      <c r="M235" s="209" t="s">
        <v>1</v>
      </c>
      <c r="N235" s="210" t="s">
        <v>41</v>
      </c>
      <c r="O235" s="68"/>
      <c r="P235" s="211">
        <f t="shared" si="41"/>
        <v>0</v>
      </c>
      <c r="Q235" s="211">
        <v>0</v>
      </c>
      <c r="R235" s="211">
        <f t="shared" si="42"/>
        <v>0</v>
      </c>
      <c r="S235" s="211">
        <v>0</v>
      </c>
      <c r="T235" s="212">
        <f t="shared" si="4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13" t="s">
        <v>214</v>
      </c>
      <c r="AT235" s="213" t="s">
        <v>149</v>
      </c>
      <c r="AU235" s="213" t="s">
        <v>86</v>
      </c>
      <c r="AY235" s="14" t="s">
        <v>147</v>
      </c>
      <c r="BE235" s="214">
        <f t="shared" si="44"/>
        <v>0</v>
      </c>
      <c r="BF235" s="214">
        <f t="shared" si="45"/>
        <v>0</v>
      </c>
      <c r="BG235" s="214">
        <f t="shared" si="46"/>
        <v>0</v>
      </c>
      <c r="BH235" s="214">
        <f t="shared" si="47"/>
        <v>0</v>
      </c>
      <c r="BI235" s="214">
        <f t="shared" si="48"/>
        <v>0</v>
      </c>
      <c r="BJ235" s="14" t="s">
        <v>84</v>
      </c>
      <c r="BK235" s="214">
        <f t="shared" si="49"/>
        <v>0</v>
      </c>
      <c r="BL235" s="14" t="s">
        <v>214</v>
      </c>
      <c r="BM235" s="213" t="s">
        <v>508</v>
      </c>
    </row>
    <row r="236" spans="1:65" s="2" customFormat="1" ht="16.5" customHeight="1">
      <c r="A236" s="31"/>
      <c r="B236" s="32"/>
      <c r="C236" s="215" t="s">
        <v>509</v>
      </c>
      <c r="D236" s="215" t="s">
        <v>227</v>
      </c>
      <c r="E236" s="216" t="s">
        <v>510</v>
      </c>
      <c r="F236" s="217" t="s">
        <v>511</v>
      </c>
      <c r="G236" s="218" t="s">
        <v>165</v>
      </c>
      <c r="H236" s="219">
        <v>684.024</v>
      </c>
      <c r="I236" s="220"/>
      <c r="J236" s="221">
        <f t="shared" si="40"/>
        <v>0</v>
      </c>
      <c r="K236" s="222"/>
      <c r="L236" s="223"/>
      <c r="M236" s="224" t="s">
        <v>1</v>
      </c>
      <c r="N236" s="225" t="s">
        <v>41</v>
      </c>
      <c r="O236" s="68"/>
      <c r="P236" s="211">
        <f t="shared" si="41"/>
        <v>0</v>
      </c>
      <c r="Q236" s="211">
        <v>0.0004</v>
      </c>
      <c r="R236" s="211">
        <f t="shared" si="42"/>
        <v>0.2736096</v>
      </c>
      <c r="S236" s="211">
        <v>0</v>
      </c>
      <c r="T236" s="212">
        <f t="shared" si="4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3" t="s">
        <v>280</v>
      </c>
      <c r="AT236" s="213" t="s">
        <v>227</v>
      </c>
      <c r="AU236" s="213" t="s">
        <v>86</v>
      </c>
      <c r="AY236" s="14" t="s">
        <v>147</v>
      </c>
      <c r="BE236" s="214">
        <f t="shared" si="44"/>
        <v>0</v>
      </c>
      <c r="BF236" s="214">
        <f t="shared" si="45"/>
        <v>0</v>
      </c>
      <c r="BG236" s="214">
        <f t="shared" si="46"/>
        <v>0</v>
      </c>
      <c r="BH236" s="214">
        <f t="shared" si="47"/>
        <v>0</v>
      </c>
      <c r="BI236" s="214">
        <f t="shared" si="48"/>
        <v>0</v>
      </c>
      <c r="BJ236" s="14" t="s">
        <v>84</v>
      </c>
      <c r="BK236" s="214">
        <f t="shared" si="49"/>
        <v>0</v>
      </c>
      <c r="BL236" s="14" t="s">
        <v>214</v>
      </c>
      <c r="BM236" s="213" t="s">
        <v>512</v>
      </c>
    </row>
    <row r="237" spans="1:65" s="2" customFormat="1" ht="21.75" customHeight="1">
      <c r="A237" s="31"/>
      <c r="B237" s="32"/>
      <c r="C237" s="201" t="s">
        <v>513</v>
      </c>
      <c r="D237" s="201" t="s">
        <v>149</v>
      </c>
      <c r="E237" s="202" t="s">
        <v>514</v>
      </c>
      <c r="F237" s="203" t="s">
        <v>515</v>
      </c>
      <c r="G237" s="204" t="s">
        <v>174</v>
      </c>
      <c r="H237" s="205">
        <v>3.944</v>
      </c>
      <c r="I237" s="206"/>
      <c r="J237" s="207">
        <f t="shared" si="40"/>
        <v>0</v>
      </c>
      <c r="K237" s="208"/>
      <c r="L237" s="36"/>
      <c r="M237" s="209" t="s">
        <v>1</v>
      </c>
      <c r="N237" s="210" t="s">
        <v>41</v>
      </c>
      <c r="O237" s="68"/>
      <c r="P237" s="211">
        <f t="shared" si="41"/>
        <v>0</v>
      </c>
      <c r="Q237" s="211">
        <v>0</v>
      </c>
      <c r="R237" s="211">
        <f t="shared" si="42"/>
        <v>0</v>
      </c>
      <c r="S237" s="211">
        <v>0</v>
      </c>
      <c r="T237" s="212">
        <f t="shared" si="4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13" t="s">
        <v>214</v>
      </c>
      <c r="AT237" s="213" t="s">
        <v>149</v>
      </c>
      <c r="AU237" s="213" t="s">
        <v>86</v>
      </c>
      <c r="AY237" s="14" t="s">
        <v>147</v>
      </c>
      <c r="BE237" s="214">
        <f t="shared" si="44"/>
        <v>0</v>
      </c>
      <c r="BF237" s="214">
        <f t="shared" si="45"/>
        <v>0</v>
      </c>
      <c r="BG237" s="214">
        <f t="shared" si="46"/>
        <v>0</v>
      </c>
      <c r="BH237" s="214">
        <f t="shared" si="47"/>
        <v>0</v>
      </c>
      <c r="BI237" s="214">
        <f t="shared" si="48"/>
        <v>0</v>
      </c>
      <c r="BJ237" s="14" t="s">
        <v>84</v>
      </c>
      <c r="BK237" s="214">
        <f t="shared" si="49"/>
        <v>0</v>
      </c>
      <c r="BL237" s="14" t="s">
        <v>214</v>
      </c>
      <c r="BM237" s="213" t="s">
        <v>516</v>
      </c>
    </row>
    <row r="238" spans="2:63" s="12" customFormat="1" ht="22.75" customHeight="1">
      <c r="B238" s="185"/>
      <c r="C238" s="186"/>
      <c r="D238" s="187" t="s">
        <v>75</v>
      </c>
      <c r="E238" s="199" t="s">
        <v>517</v>
      </c>
      <c r="F238" s="199" t="s">
        <v>518</v>
      </c>
      <c r="G238" s="186"/>
      <c r="H238" s="186"/>
      <c r="I238" s="189"/>
      <c r="J238" s="200">
        <f>BK238</f>
        <v>0</v>
      </c>
      <c r="K238" s="186"/>
      <c r="L238" s="191"/>
      <c r="M238" s="192"/>
      <c r="N238" s="193"/>
      <c r="O238" s="193"/>
      <c r="P238" s="194">
        <f>SUM(P239:P243)</f>
        <v>0</v>
      </c>
      <c r="Q238" s="193"/>
      <c r="R238" s="194">
        <f>SUM(R239:R243)</f>
        <v>0</v>
      </c>
      <c r="S238" s="193"/>
      <c r="T238" s="195">
        <f>SUM(T239:T243)</f>
        <v>1.35285</v>
      </c>
      <c r="AR238" s="196" t="s">
        <v>86</v>
      </c>
      <c r="AT238" s="197" t="s">
        <v>75</v>
      </c>
      <c r="AU238" s="197" t="s">
        <v>84</v>
      </c>
      <c r="AY238" s="196" t="s">
        <v>147</v>
      </c>
      <c r="BK238" s="198">
        <f>SUM(BK239:BK243)</f>
        <v>0</v>
      </c>
    </row>
    <row r="239" spans="1:65" s="2" customFormat="1" ht="16.5" customHeight="1">
      <c r="A239" s="31"/>
      <c r="B239" s="32"/>
      <c r="C239" s="201" t="s">
        <v>519</v>
      </c>
      <c r="D239" s="201" t="s">
        <v>149</v>
      </c>
      <c r="E239" s="202" t="s">
        <v>520</v>
      </c>
      <c r="F239" s="203" t="s">
        <v>521</v>
      </c>
      <c r="G239" s="204" t="s">
        <v>522</v>
      </c>
      <c r="H239" s="205">
        <v>15</v>
      </c>
      <c r="I239" s="206"/>
      <c r="J239" s="207">
        <f>ROUND(I239*H239,2)</f>
        <v>0</v>
      </c>
      <c r="K239" s="208"/>
      <c r="L239" s="36"/>
      <c r="M239" s="209" t="s">
        <v>1</v>
      </c>
      <c r="N239" s="210" t="s">
        <v>41</v>
      </c>
      <c r="O239" s="68"/>
      <c r="P239" s="211">
        <f>O239*H239</f>
        <v>0</v>
      </c>
      <c r="Q239" s="211">
        <v>0</v>
      </c>
      <c r="R239" s="211">
        <f>Q239*H239</f>
        <v>0</v>
      </c>
      <c r="S239" s="211">
        <v>0.01933</v>
      </c>
      <c r="T239" s="212">
        <f>S239*H239</f>
        <v>0.28995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3" t="s">
        <v>214</v>
      </c>
      <c r="AT239" s="213" t="s">
        <v>149</v>
      </c>
      <c r="AU239" s="213" t="s">
        <v>86</v>
      </c>
      <c r="AY239" s="14" t="s">
        <v>147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4" t="s">
        <v>84</v>
      </c>
      <c r="BK239" s="214">
        <f>ROUND(I239*H239,2)</f>
        <v>0</v>
      </c>
      <c r="BL239" s="14" t="s">
        <v>214</v>
      </c>
      <c r="BM239" s="213" t="s">
        <v>523</v>
      </c>
    </row>
    <row r="240" spans="1:65" s="2" customFormat="1" ht="16.5" customHeight="1">
      <c r="A240" s="31"/>
      <c r="B240" s="32"/>
      <c r="C240" s="201" t="s">
        <v>524</v>
      </c>
      <c r="D240" s="201" t="s">
        <v>149</v>
      </c>
      <c r="E240" s="202" t="s">
        <v>525</v>
      </c>
      <c r="F240" s="203" t="s">
        <v>526</v>
      </c>
      <c r="G240" s="204" t="s">
        <v>522</v>
      </c>
      <c r="H240" s="205">
        <v>15</v>
      </c>
      <c r="I240" s="206"/>
      <c r="J240" s="207">
        <f>ROUND(I240*H240,2)</f>
        <v>0</v>
      </c>
      <c r="K240" s="208"/>
      <c r="L240" s="36"/>
      <c r="M240" s="209" t="s">
        <v>1</v>
      </c>
      <c r="N240" s="210" t="s">
        <v>41</v>
      </c>
      <c r="O240" s="68"/>
      <c r="P240" s="211">
        <f>O240*H240</f>
        <v>0</v>
      </c>
      <c r="Q240" s="211">
        <v>0</v>
      </c>
      <c r="R240" s="211">
        <f>Q240*H240</f>
        <v>0</v>
      </c>
      <c r="S240" s="211">
        <v>0.01946</v>
      </c>
      <c r="T240" s="212">
        <f>S240*H240</f>
        <v>0.29190000000000005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3" t="s">
        <v>214</v>
      </c>
      <c r="AT240" s="213" t="s">
        <v>149</v>
      </c>
      <c r="AU240" s="213" t="s">
        <v>86</v>
      </c>
      <c r="AY240" s="14" t="s">
        <v>147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4" t="s">
        <v>84</v>
      </c>
      <c r="BK240" s="214">
        <f>ROUND(I240*H240,2)</f>
        <v>0</v>
      </c>
      <c r="BL240" s="14" t="s">
        <v>214</v>
      </c>
      <c r="BM240" s="213" t="s">
        <v>527</v>
      </c>
    </row>
    <row r="241" spans="1:65" s="2" customFormat="1" ht="16.5" customHeight="1">
      <c r="A241" s="31"/>
      <c r="B241" s="32"/>
      <c r="C241" s="201" t="s">
        <v>528</v>
      </c>
      <c r="D241" s="201" t="s">
        <v>149</v>
      </c>
      <c r="E241" s="202" t="s">
        <v>529</v>
      </c>
      <c r="F241" s="203" t="s">
        <v>530</v>
      </c>
      <c r="G241" s="204" t="s">
        <v>522</v>
      </c>
      <c r="H241" s="205">
        <v>1</v>
      </c>
      <c r="I241" s="206"/>
      <c r="J241" s="207">
        <f>ROUND(I241*H241,2)</f>
        <v>0</v>
      </c>
      <c r="K241" s="208"/>
      <c r="L241" s="36"/>
      <c r="M241" s="209" t="s">
        <v>1</v>
      </c>
      <c r="N241" s="210" t="s">
        <v>41</v>
      </c>
      <c r="O241" s="68"/>
      <c r="P241" s="211">
        <f>O241*H241</f>
        <v>0</v>
      </c>
      <c r="Q241" s="211">
        <v>0</v>
      </c>
      <c r="R241" s="211">
        <f>Q241*H241</f>
        <v>0</v>
      </c>
      <c r="S241" s="211">
        <v>0.155</v>
      </c>
      <c r="T241" s="212">
        <f>S241*H241</f>
        <v>0.155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13" t="s">
        <v>214</v>
      </c>
      <c r="AT241" s="213" t="s">
        <v>149</v>
      </c>
      <c r="AU241" s="213" t="s">
        <v>86</v>
      </c>
      <c r="AY241" s="14" t="s">
        <v>147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4" t="s">
        <v>84</v>
      </c>
      <c r="BK241" s="214">
        <f>ROUND(I241*H241,2)</f>
        <v>0</v>
      </c>
      <c r="BL241" s="14" t="s">
        <v>214</v>
      </c>
      <c r="BM241" s="213" t="s">
        <v>531</v>
      </c>
    </row>
    <row r="242" spans="1:65" s="2" customFormat="1" ht="16.5" customHeight="1">
      <c r="A242" s="31"/>
      <c r="B242" s="32"/>
      <c r="C242" s="201" t="s">
        <v>532</v>
      </c>
      <c r="D242" s="201" t="s">
        <v>149</v>
      </c>
      <c r="E242" s="202" t="s">
        <v>533</v>
      </c>
      <c r="F242" s="203" t="s">
        <v>534</v>
      </c>
      <c r="G242" s="204" t="s">
        <v>212</v>
      </c>
      <c r="H242" s="205">
        <v>3</v>
      </c>
      <c r="I242" s="206"/>
      <c r="J242" s="207">
        <f>ROUND(I242*H242,2)</f>
        <v>0</v>
      </c>
      <c r="K242" s="208"/>
      <c r="L242" s="36"/>
      <c r="M242" s="209" t="s">
        <v>1</v>
      </c>
      <c r="N242" s="210" t="s">
        <v>41</v>
      </c>
      <c r="O242" s="68"/>
      <c r="P242" s="211">
        <f>O242*H242</f>
        <v>0</v>
      </c>
      <c r="Q242" s="211">
        <v>0</v>
      </c>
      <c r="R242" s="211">
        <f>Q242*H242</f>
        <v>0</v>
      </c>
      <c r="S242" s="211">
        <v>0.022</v>
      </c>
      <c r="T242" s="212">
        <f>S242*H242</f>
        <v>0.066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13" t="s">
        <v>214</v>
      </c>
      <c r="AT242" s="213" t="s">
        <v>149</v>
      </c>
      <c r="AU242" s="213" t="s">
        <v>86</v>
      </c>
      <c r="AY242" s="14" t="s">
        <v>147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4" t="s">
        <v>84</v>
      </c>
      <c r="BK242" s="214">
        <f>ROUND(I242*H242,2)</f>
        <v>0</v>
      </c>
      <c r="BL242" s="14" t="s">
        <v>214</v>
      </c>
      <c r="BM242" s="213" t="s">
        <v>535</v>
      </c>
    </row>
    <row r="243" spans="1:65" s="2" customFormat="1" ht="21.75" customHeight="1">
      <c r="A243" s="31"/>
      <c r="B243" s="32"/>
      <c r="C243" s="201" t="s">
        <v>536</v>
      </c>
      <c r="D243" s="201" t="s">
        <v>149</v>
      </c>
      <c r="E243" s="202" t="s">
        <v>537</v>
      </c>
      <c r="F243" s="203" t="s">
        <v>538</v>
      </c>
      <c r="G243" s="204" t="s">
        <v>539</v>
      </c>
      <c r="H243" s="205">
        <v>10</v>
      </c>
      <c r="I243" s="206"/>
      <c r="J243" s="207">
        <f>ROUND(I243*H243,2)</f>
        <v>0</v>
      </c>
      <c r="K243" s="208"/>
      <c r="L243" s="36"/>
      <c r="M243" s="209" t="s">
        <v>1</v>
      </c>
      <c r="N243" s="210" t="s">
        <v>41</v>
      </c>
      <c r="O243" s="68"/>
      <c r="P243" s="211">
        <f>O243*H243</f>
        <v>0</v>
      </c>
      <c r="Q243" s="211">
        <v>0</v>
      </c>
      <c r="R243" s="211">
        <f>Q243*H243</f>
        <v>0</v>
      </c>
      <c r="S243" s="211">
        <v>0.055</v>
      </c>
      <c r="T243" s="212">
        <f>S243*H243</f>
        <v>0.55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13" t="s">
        <v>214</v>
      </c>
      <c r="AT243" s="213" t="s">
        <v>149</v>
      </c>
      <c r="AU243" s="213" t="s">
        <v>86</v>
      </c>
      <c r="AY243" s="14" t="s">
        <v>147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4" t="s">
        <v>84</v>
      </c>
      <c r="BK243" s="214">
        <f>ROUND(I243*H243,2)</f>
        <v>0</v>
      </c>
      <c r="BL243" s="14" t="s">
        <v>214</v>
      </c>
      <c r="BM243" s="213" t="s">
        <v>540</v>
      </c>
    </row>
    <row r="244" spans="2:63" s="12" customFormat="1" ht="22.75" customHeight="1">
      <c r="B244" s="185"/>
      <c r="C244" s="186"/>
      <c r="D244" s="187" t="s">
        <v>75</v>
      </c>
      <c r="E244" s="199" t="s">
        <v>541</v>
      </c>
      <c r="F244" s="199" t="s">
        <v>542</v>
      </c>
      <c r="G244" s="186"/>
      <c r="H244" s="186"/>
      <c r="I244" s="189"/>
      <c r="J244" s="200">
        <f>BK244</f>
        <v>0</v>
      </c>
      <c r="K244" s="186"/>
      <c r="L244" s="191"/>
      <c r="M244" s="192"/>
      <c r="N244" s="193"/>
      <c r="O244" s="193"/>
      <c r="P244" s="194">
        <f>P245</f>
        <v>0</v>
      </c>
      <c r="Q244" s="193"/>
      <c r="R244" s="194">
        <f>R245</f>
        <v>0.00017</v>
      </c>
      <c r="S244" s="193"/>
      <c r="T244" s="195">
        <f>T245</f>
        <v>0.30625</v>
      </c>
      <c r="AR244" s="196" t="s">
        <v>86</v>
      </c>
      <c r="AT244" s="197" t="s">
        <v>75</v>
      </c>
      <c r="AU244" s="197" t="s">
        <v>84</v>
      </c>
      <c r="AY244" s="196" t="s">
        <v>147</v>
      </c>
      <c r="BK244" s="198">
        <f>BK245</f>
        <v>0</v>
      </c>
    </row>
    <row r="245" spans="1:65" s="2" customFormat="1" ht="21.75" customHeight="1">
      <c r="A245" s="31"/>
      <c r="B245" s="32"/>
      <c r="C245" s="201" t="s">
        <v>543</v>
      </c>
      <c r="D245" s="201" t="s">
        <v>149</v>
      </c>
      <c r="E245" s="202" t="s">
        <v>544</v>
      </c>
      <c r="F245" s="203" t="s">
        <v>545</v>
      </c>
      <c r="G245" s="204" t="s">
        <v>212</v>
      </c>
      <c r="H245" s="205">
        <v>1</v>
      </c>
      <c r="I245" s="206"/>
      <c r="J245" s="207">
        <f>ROUND(I245*H245,2)</f>
        <v>0</v>
      </c>
      <c r="K245" s="208"/>
      <c r="L245" s="36"/>
      <c r="M245" s="209" t="s">
        <v>1</v>
      </c>
      <c r="N245" s="210" t="s">
        <v>41</v>
      </c>
      <c r="O245" s="68"/>
      <c r="P245" s="211">
        <f>O245*H245</f>
        <v>0</v>
      </c>
      <c r="Q245" s="211">
        <v>0.00017</v>
      </c>
      <c r="R245" s="211">
        <f>Q245*H245</f>
        <v>0.00017</v>
      </c>
      <c r="S245" s="211">
        <v>0.30625</v>
      </c>
      <c r="T245" s="212">
        <f>S245*H245</f>
        <v>0.30625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13" t="s">
        <v>214</v>
      </c>
      <c r="AT245" s="213" t="s">
        <v>149</v>
      </c>
      <c r="AU245" s="213" t="s">
        <v>86</v>
      </c>
      <c r="AY245" s="14" t="s">
        <v>147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4" t="s">
        <v>84</v>
      </c>
      <c r="BK245" s="214">
        <f>ROUND(I245*H245,2)</f>
        <v>0</v>
      </c>
      <c r="BL245" s="14" t="s">
        <v>214</v>
      </c>
      <c r="BM245" s="213" t="s">
        <v>546</v>
      </c>
    </row>
    <row r="246" spans="2:63" s="12" customFormat="1" ht="22.75" customHeight="1">
      <c r="B246" s="185"/>
      <c r="C246" s="186"/>
      <c r="D246" s="187" t="s">
        <v>75</v>
      </c>
      <c r="E246" s="199" t="s">
        <v>547</v>
      </c>
      <c r="F246" s="199" t="s">
        <v>548</v>
      </c>
      <c r="G246" s="186"/>
      <c r="H246" s="186"/>
      <c r="I246" s="189"/>
      <c r="J246" s="200">
        <f>BK246</f>
        <v>0</v>
      </c>
      <c r="K246" s="186"/>
      <c r="L246" s="191"/>
      <c r="M246" s="192"/>
      <c r="N246" s="193"/>
      <c r="O246" s="193"/>
      <c r="P246" s="194">
        <f>SUM(P247:P255)</f>
        <v>0</v>
      </c>
      <c r="Q246" s="193"/>
      <c r="R246" s="194">
        <f>SUM(R247:R255)</f>
        <v>9.649538100000001</v>
      </c>
      <c r="S246" s="193"/>
      <c r="T246" s="195">
        <f>SUM(T247:T255)</f>
        <v>0</v>
      </c>
      <c r="AR246" s="196" t="s">
        <v>86</v>
      </c>
      <c r="AT246" s="197" t="s">
        <v>75</v>
      </c>
      <c r="AU246" s="197" t="s">
        <v>84</v>
      </c>
      <c r="AY246" s="196" t="s">
        <v>147</v>
      </c>
      <c r="BK246" s="198">
        <f>SUM(BK247:BK255)</f>
        <v>0</v>
      </c>
    </row>
    <row r="247" spans="1:65" s="2" customFormat="1" ht="21.75" customHeight="1">
      <c r="A247" s="31"/>
      <c r="B247" s="32"/>
      <c r="C247" s="201" t="s">
        <v>549</v>
      </c>
      <c r="D247" s="201" t="s">
        <v>149</v>
      </c>
      <c r="E247" s="202" t="s">
        <v>550</v>
      </c>
      <c r="F247" s="203" t="s">
        <v>551</v>
      </c>
      <c r="G247" s="204" t="s">
        <v>165</v>
      </c>
      <c r="H247" s="205">
        <v>50.39</v>
      </c>
      <c r="I247" s="206"/>
      <c r="J247" s="207">
        <f aca="true" t="shared" si="50" ref="J247:J255">ROUND(I247*H247,2)</f>
        <v>0</v>
      </c>
      <c r="K247" s="208"/>
      <c r="L247" s="36"/>
      <c r="M247" s="209" t="s">
        <v>1</v>
      </c>
      <c r="N247" s="210" t="s">
        <v>41</v>
      </c>
      <c r="O247" s="68"/>
      <c r="P247" s="211">
        <f aca="true" t="shared" si="51" ref="P247:P255">O247*H247</f>
        <v>0</v>
      </c>
      <c r="Q247" s="211">
        <v>0.05984</v>
      </c>
      <c r="R247" s="211">
        <f aca="true" t="shared" si="52" ref="R247:R255">Q247*H247</f>
        <v>3.0153376</v>
      </c>
      <c r="S247" s="211">
        <v>0</v>
      </c>
      <c r="T247" s="212">
        <f aca="true" t="shared" si="53" ref="T247:T255"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13" t="s">
        <v>214</v>
      </c>
      <c r="AT247" s="213" t="s">
        <v>149</v>
      </c>
      <c r="AU247" s="213" t="s">
        <v>86</v>
      </c>
      <c r="AY247" s="14" t="s">
        <v>147</v>
      </c>
      <c r="BE247" s="214">
        <f aca="true" t="shared" si="54" ref="BE247:BE255">IF(N247="základní",J247,0)</f>
        <v>0</v>
      </c>
      <c r="BF247" s="214">
        <f aca="true" t="shared" si="55" ref="BF247:BF255">IF(N247="snížená",J247,0)</f>
        <v>0</v>
      </c>
      <c r="BG247" s="214">
        <f aca="true" t="shared" si="56" ref="BG247:BG255">IF(N247="zákl. přenesená",J247,0)</f>
        <v>0</v>
      </c>
      <c r="BH247" s="214">
        <f aca="true" t="shared" si="57" ref="BH247:BH255">IF(N247="sníž. přenesená",J247,0)</f>
        <v>0</v>
      </c>
      <c r="BI247" s="214">
        <f aca="true" t="shared" si="58" ref="BI247:BI255">IF(N247="nulová",J247,0)</f>
        <v>0</v>
      </c>
      <c r="BJ247" s="14" t="s">
        <v>84</v>
      </c>
      <c r="BK247" s="214">
        <f aca="true" t="shared" si="59" ref="BK247:BK255">ROUND(I247*H247,2)</f>
        <v>0</v>
      </c>
      <c r="BL247" s="14" t="s">
        <v>214</v>
      </c>
      <c r="BM247" s="213" t="s">
        <v>552</v>
      </c>
    </row>
    <row r="248" spans="1:65" s="2" customFormat="1" ht="21.75" customHeight="1">
      <c r="A248" s="31"/>
      <c r="B248" s="32"/>
      <c r="C248" s="201" t="s">
        <v>553</v>
      </c>
      <c r="D248" s="201" t="s">
        <v>149</v>
      </c>
      <c r="E248" s="202" t="s">
        <v>554</v>
      </c>
      <c r="F248" s="203" t="s">
        <v>555</v>
      </c>
      <c r="G248" s="204" t="s">
        <v>165</v>
      </c>
      <c r="H248" s="205">
        <v>128.5</v>
      </c>
      <c r="I248" s="206"/>
      <c r="J248" s="207">
        <f t="shared" si="50"/>
        <v>0</v>
      </c>
      <c r="K248" s="208"/>
      <c r="L248" s="36"/>
      <c r="M248" s="209" t="s">
        <v>1</v>
      </c>
      <c r="N248" s="210" t="s">
        <v>41</v>
      </c>
      <c r="O248" s="68"/>
      <c r="P248" s="211">
        <f t="shared" si="51"/>
        <v>0</v>
      </c>
      <c r="Q248" s="211">
        <v>0.0226</v>
      </c>
      <c r="R248" s="211">
        <f t="shared" si="52"/>
        <v>2.9040999999999997</v>
      </c>
      <c r="S248" s="211">
        <v>0</v>
      </c>
      <c r="T248" s="212">
        <f t="shared" si="5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13" t="s">
        <v>214</v>
      </c>
      <c r="AT248" s="213" t="s">
        <v>149</v>
      </c>
      <c r="AU248" s="213" t="s">
        <v>86</v>
      </c>
      <c r="AY248" s="14" t="s">
        <v>147</v>
      </c>
      <c r="BE248" s="214">
        <f t="shared" si="54"/>
        <v>0</v>
      </c>
      <c r="BF248" s="214">
        <f t="shared" si="55"/>
        <v>0</v>
      </c>
      <c r="BG248" s="214">
        <f t="shared" si="56"/>
        <v>0</v>
      </c>
      <c r="BH248" s="214">
        <f t="shared" si="57"/>
        <v>0</v>
      </c>
      <c r="BI248" s="214">
        <f t="shared" si="58"/>
        <v>0</v>
      </c>
      <c r="BJ248" s="14" t="s">
        <v>84</v>
      </c>
      <c r="BK248" s="214">
        <f t="shared" si="59"/>
        <v>0</v>
      </c>
      <c r="BL248" s="14" t="s">
        <v>214</v>
      </c>
      <c r="BM248" s="213" t="s">
        <v>556</v>
      </c>
    </row>
    <row r="249" spans="1:65" s="2" customFormat="1" ht="16.5" customHeight="1">
      <c r="A249" s="31"/>
      <c r="B249" s="32"/>
      <c r="C249" s="201" t="s">
        <v>557</v>
      </c>
      <c r="D249" s="201" t="s">
        <v>149</v>
      </c>
      <c r="E249" s="202" t="s">
        <v>558</v>
      </c>
      <c r="F249" s="203" t="s">
        <v>559</v>
      </c>
      <c r="G249" s="204" t="s">
        <v>165</v>
      </c>
      <c r="H249" s="205">
        <v>128.5</v>
      </c>
      <c r="I249" s="206"/>
      <c r="J249" s="207">
        <f t="shared" si="50"/>
        <v>0</v>
      </c>
      <c r="K249" s="208"/>
      <c r="L249" s="36"/>
      <c r="M249" s="209" t="s">
        <v>1</v>
      </c>
      <c r="N249" s="210" t="s">
        <v>41</v>
      </c>
      <c r="O249" s="68"/>
      <c r="P249" s="211">
        <f t="shared" si="51"/>
        <v>0</v>
      </c>
      <c r="Q249" s="211">
        <v>0</v>
      </c>
      <c r="R249" s="211">
        <f t="shared" si="52"/>
        <v>0</v>
      </c>
      <c r="S249" s="211">
        <v>0</v>
      </c>
      <c r="T249" s="212">
        <f t="shared" si="5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13" t="s">
        <v>214</v>
      </c>
      <c r="AT249" s="213" t="s">
        <v>149</v>
      </c>
      <c r="AU249" s="213" t="s">
        <v>86</v>
      </c>
      <c r="AY249" s="14" t="s">
        <v>147</v>
      </c>
      <c r="BE249" s="214">
        <f t="shared" si="54"/>
        <v>0</v>
      </c>
      <c r="BF249" s="214">
        <f t="shared" si="55"/>
        <v>0</v>
      </c>
      <c r="BG249" s="214">
        <f t="shared" si="56"/>
        <v>0</v>
      </c>
      <c r="BH249" s="214">
        <f t="shared" si="57"/>
        <v>0</v>
      </c>
      <c r="BI249" s="214">
        <f t="shared" si="58"/>
        <v>0</v>
      </c>
      <c r="BJ249" s="14" t="s">
        <v>84</v>
      </c>
      <c r="BK249" s="214">
        <f t="shared" si="59"/>
        <v>0</v>
      </c>
      <c r="BL249" s="14" t="s">
        <v>214</v>
      </c>
      <c r="BM249" s="213" t="s">
        <v>560</v>
      </c>
    </row>
    <row r="250" spans="1:65" s="2" customFormat="1" ht="21.75" customHeight="1">
      <c r="A250" s="31"/>
      <c r="B250" s="32"/>
      <c r="C250" s="215" t="s">
        <v>561</v>
      </c>
      <c r="D250" s="215" t="s">
        <v>227</v>
      </c>
      <c r="E250" s="216" t="s">
        <v>562</v>
      </c>
      <c r="F250" s="217" t="s">
        <v>563</v>
      </c>
      <c r="G250" s="218" t="s">
        <v>165</v>
      </c>
      <c r="H250" s="219">
        <v>141.35</v>
      </c>
      <c r="I250" s="220"/>
      <c r="J250" s="221">
        <f t="shared" si="50"/>
        <v>0</v>
      </c>
      <c r="K250" s="222"/>
      <c r="L250" s="223"/>
      <c r="M250" s="224" t="s">
        <v>1</v>
      </c>
      <c r="N250" s="225" t="s">
        <v>41</v>
      </c>
      <c r="O250" s="68"/>
      <c r="P250" s="211">
        <f t="shared" si="51"/>
        <v>0</v>
      </c>
      <c r="Q250" s="211">
        <v>0.00011</v>
      </c>
      <c r="R250" s="211">
        <f t="shared" si="52"/>
        <v>0.0155485</v>
      </c>
      <c r="S250" s="211">
        <v>0</v>
      </c>
      <c r="T250" s="212">
        <f t="shared" si="5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13" t="s">
        <v>280</v>
      </c>
      <c r="AT250" s="213" t="s">
        <v>227</v>
      </c>
      <c r="AU250" s="213" t="s">
        <v>86</v>
      </c>
      <c r="AY250" s="14" t="s">
        <v>147</v>
      </c>
      <c r="BE250" s="214">
        <f t="shared" si="54"/>
        <v>0</v>
      </c>
      <c r="BF250" s="214">
        <f t="shared" si="55"/>
        <v>0</v>
      </c>
      <c r="BG250" s="214">
        <f t="shared" si="56"/>
        <v>0</v>
      </c>
      <c r="BH250" s="214">
        <f t="shared" si="57"/>
        <v>0</v>
      </c>
      <c r="BI250" s="214">
        <f t="shared" si="58"/>
        <v>0</v>
      </c>
      <c r="BJ250" s="14" t="s">
        <v>84</v>
      </c>
      <c r="BK250" s="214">
        <f t="shared" si="59"/>
        <v>0</v>
      </c>
      <c r="BL250" s="14" t="s">
        <v>214</v>
      </c>
      <c r="BM250" s="213" t="s">
        <v>564</v>
      </c>
    </row>
    <row r="251" spans="1:65" s="2" customFormat="1" ht="21.75" customHeight="1">
      <c r="A251" s="31"/>
      <c r="B251" s="32"/>
      <c r="C251" s="201" t="s">
        <v>565</v>
      </c>
      <c r="D251" s="201" t="s">
        <v>149</v>
      </c>
      <c r="E251" s="202" t="s">
        <v>566</v>
      </c>
      <c r="F251" s="203" t="s">
        <v>567</v>
      </c>
      <c r="G251" s="204" t="s">
        <v>165</v>
      </c>
      <c r="H251" s="205">
        <v>428</v>
      </c>
      <c r="I251" s="206"/>
      <c r="J251" s="207">
        <f t="shared" si="50"/>
        <v>0</v>
      </c>
      <c r="K251" s="208"/>
      <c r="L251" s="36"/>
      <c r="M251" s="209" t="s">
        <v>1</v>
      </c>
      <c r="N251" s="210" t="s">
        <v>41</v>
      </c>
      <c r="O251" s="68"/>
      <c r="P251" s="211">
        <f t="shared" si="51"/>
        <v>0</v>
      </c>
      <c r="Q251" s="211">
        <v>0.00125</v>
      </c>
      <c r="R251" s="211">
        <f t="shared" si="52"/>
        <v>0.535</v>
      </c>
      <c r="S251" s="211">
        <v>0</v>
      </c>
      <c r="T251" s="212">
        <f t="shared" si="5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13" t="s">
        <v>214</v>
      </c>
      <c r="AT251" s="213" t="s">
        <v>149</v>
      </c>
      <c r="AU251" s="213" t="s">
        <v>86</v>
      </c>
      <c r="AY251" s="14" t="s">
        <v>147</v>
      </c>
      <c r="BE251" s="214">
        <f t="shared" si="54"/>
        <v>0</v>
      </c>
      <c r="BF251" s="214">
        <f t="shared" si="55"/>
        <v>0</v>
      </c>
      <c r="BG251" s="214">
        <f t="shared" si="56"/>
        <v>0</v>
      </c>
      <c r="BH251" s="214">
        <f t="shared" si="57"/>
        <v>0</v>
      </c>
      <c r="BI251" s="214">
        <f t="shared" si="58"/>
        <v>0</v>
      </c>
      <c r="BJ251" s="14" t="s">
        <v>84</v>
      </c>
      <c r="BK251" s="214">
        <f t="shared" si="59"/>
        <v>0</v>
      </c>
      <c r="BL251" s="14" t="s">
        <v>214</v>
      </c>
      <c r="BM251" s="213" t="s">
        <v>568</v>
      </c>
    </row>
    <row r="252" spans="1:65" s="2" customFormat="1" ht="21.75" customHeight="1">
      <c r="A252" s="31"/>
      <c r="B252" s="32"/>
      <c r="C252" s="215" t="s">
        <v>569</v>
      </c>
      <c r="D252" s="215" t="s">
        <v>227</v>
      </c>
      <c r="E252" s="216" t="s">
        <v>570</v>
      </c>
      <c r="F252" s="217" t="s">
        <v>571</v>
      </c>
      <c r="G252" s="218" t="s">
        <v>165</v>
      </c>
      <c r="H252" s="219">
        <v>449.4</v>
      </c>
      <c r="I252" s="220"/>
      <c r="J252" s="221">
        <f t="shared" si="50"/>
        <v>0</v>
      </c>
      <c r="K252" s="222"/>
      <c r="L252" s="223"/>
      <c r="M252" s="224" t="s">
        <v>1</v>
      </c>
      <c r="N252" s="225" t="s">
        <v>41</v>
      </c>
      <c r="O252" s="68"/>
      <c r="P252" s="211">
        <f t="shared" si="51"/>
        <v>0</v>
      </c>
      <c r="Q252" s="211">
        <v>0.0032</v>
      </c>
      <c r="R252" s="211">
        <f t="shared" si="52"/>
        <v>1.43808</v>
      </c>
      <c r="S252" s="211">
        <v>0</v>
      </c>
      <c r="T252" s="212">
        <f t="shared" si="5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13" t="s">
        <v>280</v>
      </c>
      <c r="AT252" s="213" t="s">
        <v>227</v>
      </c>
      <c r="AU252" s="213" t="s">
        <v>86</v>
      </c>
      <c r="AY252" s="14" t="s">
        <v>147</v>
      </c>
      <c r="BE252" s="214">
        <f t="shared" si="54"/>
        <v>0</v>
      </c>
      <c r="BF252" s="214">
        <f t="shared" si="55"/>
        <v>0</v>
      </c>
      <c r="BG252" s="214">
        <f t="shared" si="56"/>
        <v>0</v>
      </c>
      <c r="BH252" s="214">
        <f t="shared" si="57"/>
        <v>0</v>
      </c>
      <c r="BI252" s="214">
        <f t="shared" si="58"/>
        <v>0</v>
      </c>
      <c r="BJ252" s="14" t="s">
        <v>84</v>
      </c>
      <c r="BK252" s="214">
        <f t="shared" si="59"/>
        <v>0</v>
      </c>
      <c r="BL252" s="14" t="s">
        <v>214</v>
      </c>
      <c r="BM252" s="213" t="s">
        <v>572</v>
      </c>
    </row>
    <row r="253" spans="1:65" s="2" customFormat="1" ht="21.75" customHeight="1">
      <c r="A253" s="31"/>
      <c r="B253" s="32"/>
      <c r="C253" s="201" t="s">
        <v>573</v>
      </c>
      <c r="D253" s="201" t="s">
        <v>149</v>
      </c>
      <c r="E253" s="202" t="s">
        <v>574</v>
      </c>
      <c r="F253" s="203" t="s">
        <v>575</v>
      </c>
      <c r="G253" s="204" t="s">
        <v>165</v>
      </c>
      <c r="H253" s="205">
        <v>74.8</v>
      </c>
      <c r="I253" s="206"/>
      <c r="J253" s="207">
        <f t="shared" si="50"/>
        <v>0</v>
      </c>
      <c r="K253" s="208"/>
      <c r="L253" s="36"/>
      <c r="M253" s="209" t="s">
        <v>1</v>
      </c>
      <c r="N253" s="210" t="s">
        <v>41</v>
      </c>
      <c r="O253" s="68"/>
      <c r="P253" s="211">
        <f t="shared" si="51"/>
        <v>0</v>
      </c>
      <c r="Q253" s="211">
        <v>0.01709</v>
      </c>
      <c r="R253" s="211">
        <f t="shared" si="52"/>
        <v>1.278332</v>
      </c>
      <c r="S253" s="211">
        <v>0</v>
      </c>
      <c r="T253" s="212">
        <f t="shared" si="5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13" t="s">
        <v>214</v>
      </c>
      <c r="AT253" s="213" t="s">
        <v>149</v>
      </c>
      <c r="AU253" s="213" t="s">
        <v>86</v>
      </c>
      <c r="AY253" s="14" t="s">
        <v>147</v>
      </c>
      <c r="BE253" s="214">
        <f t="shared" si="54"/>
        <v>0</v>
      </c>
      <c r="BF253" s="214">
        <f t="shared" si="55"/>
        <v>0</v>
      </c>
      <c r="BG253" s="214">
        <f t="shared" si="56"/>
        <v>0</v>
      </c>
      <c r="BH253" s="214">
        <f t="shared" si="57"/>
        <v>0</v>
      </c>
      <c r="BI253" s="214">
        <f t="shared" si="58"/>
        <v>0</v>
      </c>
      <c r="BJ253" s="14" t="s">
        <v>84</v>
      </c>
      <c r="BK253" s="214">
        <f t="shared" si="59"/>
        <v>0</v>
      </c>
      <c r="BL253" s="14" t="s">
        <v>214</v>
      </c>
      <c r="BM253" s="213" t="s">
        <v>576</v>
      </c>
    </row>
    <row r="254" spans="1:65" s="2" customFormat="1" ht="21.75" customHeight="1">
      <c r="A254" s="31"/>
      <c r="B254" s="32"/>
      <c r="C254" s="201" t="s">
        <v>577</v>
      </c>
      <c r="D254" s="201" t="s">
        <v>149</v>
      </c>
      <c r="E254" s="202" t="s">
        <v>578</v>
      </c>
      <c r="F254" s="203" t="s">
        <v>579</v>
      </c>
      <c r="G254" s="204" t="s">
        <v>212</v>
      </c>
      <c r="H254" s="205">
        <v>18</v>
      </c>
      <c r="I254" s="206"/>
      <c r="J254" s="207">
        <f t="shared" si="50"/>
        <v>0</v>
      </c>
      <c r="K254" s="208"/>
      <c r="L254" s="36"/>
      <c r="M254" s="209" t="s">
        <v>1</v>
      </c>
      <c r="N254" s="210" t="s">
        <v>41</v>
      </c>
      <c r="O254" s="68"/>
      <c r="P254" s="211">
        <f t="shared" si="51"/>
        <v>0</v>
      </c>
      <c r="Q254" s="211">
        <v>0.02573</v>
      </c>
      <c r="R254" s="211">
        <f t="shared" si="52"/>
        <v>0.46314</v>
      </c>
      <c r="S254" s="211">
        <v>0</v>
      </c>
      <c r="T254" s="212">
        <f t="shared" si="5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13" t="s">
        <v>214</v>
      </c>
      <c r="AT254" s="213" t="s">
        <v>149</v>
      </c>
      <c r="AU254" s="213" t="s">
        <v>86</v>
      </c>
      <c r="AY254" s="14" t="s">
        <v>147</v>
      </c>
      <c r="BE254" s="214">
        <f t="shared" si="54"/>
        <v>0</v>
      </c>
      <c r="BF254" s="214">
        <f t="shared" si="55"/>
        <v>0</v>
      </c>
      <c r="BG254" s="214">
        <f t="shared" si="56"/>
        <v>0</v>
      </c>
      <c r="BH254" s="214">
        <f t="shared" si="57"/>
        <v>0</v>
      </c>
      <c r="BI254" s="214">
        <f t="shared" si="58"/>
        <v>0</v>
      </c>
      <c r="BJ254" s="14" t="s">
        <v>84</v>
      </c>
      <c r="BK254" s="214">
        <f t="shared" si="59"/>
        <v>0</v>
      </c>
      <c r="BL254" s="14" t="s">
        <v>214</v>
      </c>
      <c r="BM254" s="213" t="s">
        <v>580</v>
      </c>
    </row>
    <row r="255" spans="1:65" s="2" customFormat="1" ht="21.75" customHeight="1">
      <c r="A255" s="31"/>
      <c r="B255" s="32"/>
      <c r="C255" s="201" t="s">
        <v>581</v>
      </c>
      <c r="D255" s="201" t="s">
        <v>149</v>
      </c>
      <c r="E255" s="202" t="s">
        <v>582</v>
      </c>
      <c r="F255" s="203" t="s">
        <v>583</v>
      </c>
      <c r="G255" s="204" t="s">
        <v>174</v>
      </c>
      <c r="H255" s="205">
        <v>9.65</v>
      </c>
      <c r="I255" s="206"/>
      <c r="J255" s="207">
        <f t="shared" si="50"/>
        <v>0</v>
      </c>
      <c r="K255" s="208"/>
      <c r="L255" s="36"/>
      <c r="M255" s="209" t="s">
        <v>1</v>
      </c>
      <c r="N255" s="210" t="s">
        <v>41</v>
      </c>
      <c r="O255" s="68"/>
      <c r="P255" s="211">
        <f t="shared" si="51"/>
        <v>0</v>
      </c>
      <c r="Q255" s="211">
        <v>0</v>
      </c>
      <c r="R255" s="211">
        <f t="shared" si="52"/>
        <v>0</v>
      </c>
      <c r="S255" s="211">
        <v>0</v>
      </c>
      <c r="T255" s="212">
        <f t="shared" si="5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13" t="s">
        <v>214</v>
      </c>
      <c r="AT255" s="213" t="s">
        <v>149</v>
      </c>
      <c r="AU255" s="213" t="s">
        <v>86</v>
      </c>
      <c r="AY255" s="14" t="s">
        <v>147</v>
      </c>
      <c r="BE255" s="214">
        <f t="shared" si="54"/>
        <v>0</v>
      </c>
      <c r="BF255" s="214">
        <f t="shared" si="55"/>
        <v>0</v>
      </c>
      <c r="BG255" s="214">
        <f t="shared" si="56"/>
        <v>0</v>
      </c>
      <c r="BH255" s="214">
        <f t="shared" si="57"/>
        <v>0</v>
      </c>
      <c r="BI255" s="214">
        <f t="shared" si="58"/>
        <v>0</v>
      </c>
      <c r="BJ255" s="14" t="s">
        <v>84</v>
      </c>
      <c r="BK255" s="214">
        <f t="shared" si="59"/>
        <v>0</v>
      </c>
      <c r="BL255" s="14" t="s">
        <v>214</v>
      </c>
      <c r="BM255" s="213" t="s">
        <v>584</v>
      </c>
    </row>
    <row r="256" spans="2:63" s="12" customFormat="1" ht="22.75" customHeight="1">
      <c r="B256" s="185"/>
      <c r="C256" s="186"/>
      <c r="D256" s="187" t="s">
        <v>75</v>
      </c>
      <c r="E256" s="199" t="s">
        <v>585</v>
      </c>
      <c r="F256" s="199" t="s">
        <v>586</v>
      </c>
      <c r="G256" s="186"/>
      <c r="H256" s="186"/>
      <c r="I256" s="189"/>
      <c r="J256" s="200">
        <f>BK256</f>
        <v>0</v>
      </c>
      <c r="K256" s="186"/>
      <c r="L256" s="191"/>
      <c r="M256" s="192"/>
      <c r="N256" s="193"/>
      <c r="O256" s="193"/>
      <c r="P256" s="194">
        <f>SUM(P257:P280)</f>
        <v>0</v>
      </c>
      <c r="Q256" s="193"/>
      <c r="R256" s="194">
        <f>SUM(R257:R280)</f>
        <v>0.9178299999999999</v>
      </c>
      <c r="S256" s="193"/>
      <c r="T256" s="195">
        <f>SUM(T257:T280)</f>
        <v>1.02</v>
      </c>
      <c r="AR256" s="196" t="s">
        <v>86</v>
      </c>
      <c r="AT256" s="197" t="s">
        <v>75</v>
      </c>
      <c r="AU256" s="197" t="s">
        <v>84</v>
      </c>
      <c r="AY256" s="196" t="s">
        <v>147</v>
      </c>
      <c r="BK256" s="198">
        <f>SUM(BK257:BK280)</f>
        <v>0</v>
      </c>
    </row>
    <row r="257" spans="1:65" s="2" customFormat="1" ht="21.75" customHeight="1">
      <c r="A257" s="31"/>
      <c r="B257" s="32"/>
      <c r="C257" s="201" t="s">
        <v>587</v>
      </c>
      <c r="D257" s="201" t="s">
        <v>149</v>
      </c>
      <c r="E257" s="202" t="s">
        <v>588</v>
      </c>
      <c r="F257" s="203" t="s">
        <v>589</v>
      </c>
      <c r="G257" s="204" t="s">
        <v>212</v>
      </c>
      <c r="H257" s="205">
        <v>23</v>
      </c>
      <c r="I257" s="206"/>
      <c r="J257" s="207">
        <f aca="true" t="shared" si="60" ref="J257:J280">ROUND(I257*H257,2)</f>
        <v>0</v>
      </c>
      <c r="K257" s="208"/>
      <c r="L257" s="36"/>
      <c r="M257" s="209" t="s">
        <v>1</v>
      </c>
      <c r="N257" s="210" t="s">
        <v>41</v>
      </c>
      <c r="O257" s="68"/>
      <c r="P257" s="211">
        <f aca="true" t="shared" si="61" ref="P257:P280">O257*H257</f>
        <v>0</v>
      </c>
      <c r="Q257" s="211">
        <v>0</v>
      </c>
      <c r="R257" s="211">
        <f aca="true" t="shared" si="62" ref="R257:R280">Q257*H257</f>
        <v>0</v>
      </c>
      <c r="S257" s="211">
        <v>0</v>
      </c>
      <c r="T257" s="212">
        <f aca="true" t="shared" si="63" ref="T257:T280"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13" t="s">
        <v>214</v>
      </c>
      <c r="AT257" s="213" t="s">
        <v>149</v>
      </c>
      <c r="AU257" s="213" t="s">
        <v>86</v>
      </c>
      <c r="AY257" s="14" t="s">
        <v>147</v>
      </c>
      <c r="BE257" s="214">
        <f aca="true" t="shared" si="64" ref="BE257:BE280">IF(N257="základní",J257,0)</f>
        <v>0</v>
      </c>
      <c r="BF257" s="214">
        <f aca="true" t="shared" si="65" ref="BF257:BF280">IF(N257="snížená",J257,0)</f>
        <v>0</v>
      </c>
      <c r="BG257" s="214">
        <f aca="true" t="shared" si="66" ref="BG257:BG280">IF(N257="zákl. přenesená",J257,0)</f>
        <v>0</v>
      </c>
      <c r="BH257" s="214">
        <f aca="true" t="shared" si="67" ref="BH257:BH280">IF(N257="sníž. přenesená",J257,0)</f>
        <v>0</v>
      </c>
      <c r="BI257" s="214">
        <f aca="true" t="shared" si="68" ref="BI257:BI280">IF(N257="nulová",J257,0)</f>
        <v>0</v>
      </c>
      <c r="BJ257" s="14" t="s">
        <v>84</v>
      </c>
      <c r="BK257" s="214">
        <f aca="true" t="shared" si="69" ref="BK257:BK280">ROUND(I257*H257,2)</f>
        <v>0</v>
      </c>
      <c r="BL257" s="14" t="s">
        <v>214</v>
      </c>
      <c r="BM257" s="213" t="s">
        <v>590</v>
      </c>
    </row>
    <row r="258" spans="1:65" s="2" customFormat="1" ht="21.75" customHeight="1">
      <c r="A258" s="31"/>
      <c r="B258" s="32"/>
      <c r="C258" s="215" t="s">
        <v>591</v>
      </c>
      <c r="D258" s="215" t="s">
        <v>227</v>
      </c>
      <c r="E258" s="216" t="s">
        <v>592</v>
      </c>
      <c r="F258" s="217" t="s">
        <v>593</v>
      </c>
      <c r="G258" s="218" t="s">
        <v>212</v>
      </c>
      <c r="H258" s="219">
        <v>4</v>
      </c>
      <c r="I258" s="220"/>
      <c r="J258" s="221">
        <f t="shared" si="60"/>
        <v>0</v>
      </c>
      <c r="K258" s="222"/>
      <c r="L258" s="223"/>
      <c r="M258" s="224" t="s">
        <v>1</v>
      </c>
      <c r="N258" s="225" t="s">
        <v>41</v>
      </c>
      <c r="O258" s="68"/>
      <c r="P258" s="211">
        <f t="shared" si="61"/>
        <v>0</v>
      </c>
      <c r="Q258" s="211">
        <v>0.016</v>
      </c>
      <c r="R258" s="211">
        <f t="shared" si="62"/>
        <v>0.064</v>
      </c>
      <c r="S258" s="211">
        <v>0</v>
      </c>
      <c r="T258" s="212">
        <f t="shared" si="6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13" t="s">
        <v>280</v>
      </c>
      <c r="AT258" s="213" t="s">
        <v>227</v>
      </c>
      <c r="AU258" s="213" t="s">
        <v>86</v>
      </c>
      <c r="AY258" s="14" t="s">
        <v>147</v>
      </c>
      <c r="BE258" s="214">
        <f t="shared" si="64"/>
        <v>0</v>
      </c>
      <c r="BF258" s="214">
        <f t="shared" si="65"/>
        <v>0</v>
      </c>
      <c r="BG258" s="214">
        <f t="shared" si="66"/>
        <v>0</v>
      </c>
      <c r="BH258" s="214">
        <f t="shared" si="67"/>
        <v>0</v>
      </c>
      <c r="BI258" s="214">
        <f t="shared" si="68"/>
        <v>0</v>
      </c>
      <c r="BJ258" s="14" t="s">
        <v>84</v>
      </c>
      <c r="BK258" s="214">
        <f t="shared" si="69"/>
        <v>0</v>
      </c>
      <c r="BL258" s="14" t="s">
        <v>214</v>
      </c>
      <c r="BM258" s="213" t="s">
        <v>594</v>
      </c>
    </row>
    <row r="259" spans="1:65" s="2" customFormat="1" ht="21.75" customHeight="1">
      <c r="A259" s="31"/>
      <c r="B259" s="32"/>
      <c r="C259" s="215" t="s">
        <v>595</v>
      </c>
      <c r="D259" s="215" t="s">
        <v>227</v>
      </c>
      <c r="E259" s="216" t="s">
        <v>596</v>
      </c>
      <c r="F259" s="217" t="s">
        <v>597</v>
      </c>
      <c r="G259" s="218" t="s">
        <v>212</v>
      </c>
      <c r="H259" s="219">
        <v>18</v>
      </c>
      <c r="I259" s="220"/>
      <c r="J259" s="221">
        <f t="shared" si="60"/>
        <v>0</v>
      </c>
      <c r="K259" s="222"/>
      <c r="L259" s="223"/>
      <c r="M259" s="224" t="s">
        <v>1</v>
      </c>
      <c r="N259" s="225" t="s">
        <v>41</v>
      </c>
      <c r="O259" s="68"/>
      <c r="P259" s="211">
        <f t="shared" si="61"/>
        <v>0</v>
      </c>
      <c r="Q259" s="211">
        <v>0.0175</v>
      </c>
      <c r="R259" s="211">
        <f t="shared" si="62"/>
        <v>0.31500000000000006</v>
      </c>
      <c r="S259" s="211">
        <v>0</v>
      </c>
      <c r="T259" s="212">
        <f t="shared" si="6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13" t="s">
        <v>280</v>
      </c>
      <c r="AT259" s="213" t="s">
        <v>227</v>
      </c>
      <c r="AU259" s="213" t="s">
        <v>86</v>
      </c>
      <c r="AY259" s="14" t="s">
        <v>147</v>
      </c>
      <c r="BE259" s="214">
        <f t="shared" si="64"/>
        <v>0</v>
      </c>
      <c r="BF259" s="214">
        <f t="shared" si="65"/>
        <v>0</v>
      </c>
      <c r="BG259" s="214">
        <f t="shared" si="66"/>
        <v>0</v>
      </c>
      <c r="BH259" s="214">
        <f t="shared" si="67"/>
        <v>0</v>
      </c>
      <c r="BI259" s="214">
        <f t="shared" si="68"/>
        <v>0</v>
      </c>
      <c r="BJ259" s="14" t="s">
        <v>84</v>
      </c>
      <c r="BK259" s="214">
        <f t="shared" si="69"/>
        <v>0</v>
      </c>
      <c r="BL259" s="14" t="s">
        <v>214</v>
      </c>
      <c r="BM259" s="213" t="s">
        <v>598</v>
      </c>
    </row>
    <row r="260" spans="1:65" s="2" customFormat="1" ht="21.75" customHeight="1">
      <c r="A260" s="31"/>
      <c r="B260" s="32"/>
      <c r="C260" s="215" t="s">
        <v>599</v>
      </c>
      <c r="D260" s="215" t="s">
        <v>227</v>
      </c>
      <c r="E260" s="216" t="s">
        <v>600</v>
      </c>
      <c r="F260" s="217" t="s">
        <v>601</v>
      </c>
      <c r="G260" s="218" t="s">
        <v>212</v>
      </c>
      <c r="H260" s="219">
        <v>1</v>
      </c>
      <c r="I260" s="220"/>
      <c r="J260" s="221">
        <f t="shared" si="60"/>
        <v>0</v>
      </c>
      <c r="K260" s="222"/>
      <c r="L260" s="223"/>
      <c r="M260" s="224" t="s">
        <v>1</v>
      </c>
      <c r="N260" s="225" t="s">
        <v>41</v>
      </c>
      <c r="O260" s="68"/>
      <c r="P260" s="211">
        <f t="shared" si="61"/>
        <v>0</v>
      </c>
      <c r="Q260" s="211">
        <v>0.0195</v>
      </c>
      <c r="R260" s="211">
        <f t="shared" si="62"/>
        <v>0.0195</v>
      </c>
      <c r="S260" s="211">
        <v>0</v>
      </c>
      <c r="T260" s="212">
        <f t="shared" si="6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13" t="s">
        <v>280</v>
      </c>
      <c r="AT260" s="213" t="s">
        <v>227</v>
      </c>
      <c r="AU260" s="213" t="s">
        <v>86</v>
      </c>
      <c r="AY260" s="14" t="s">
        <v>147</v>
      </c>
      <c r="BE260" s="214">
        <f t="shared" si="64"/>
        <v>0</v>
      </c>
      <c r="BF260" s="214">
        <f t="shared" si="65"/>
        <v>0</v>
      </c>
      <c r="BG260" s="214">
        <f t="shared" si="66"/>
        <v>0</v>
      </c>
      <c r="BH260" s="214">
        <f t="shared" si="67"/>
        <v>0</v>
      </c>
      <c r="BI260" s="214">
        <f t="shared" si="68"/>
        <v>0</v>
      </c>
      <c r="BJ260" s="14" t="s">
        <v>84</v>
      </c>
      <c r="BK260" s="214">
        <f t="shared" si="69"/>
        <v>0</v>
      </c>
      <c r="BL260" s="14" t="s">
        <v>214</v>
      </c>
      <c r="BM260" s="213" t="s">
        <v>602</v>
      </c>
    </row>
    <row r="261" spans="1:65" s="2" customFormat="1" ht="21.75" customHeight="1">
      <c r="A261" s="31"/>
      <c r="B261" s="32"/>
      <c r="C261" s="201" t="s">
        <v>603</v>
      </c>
      <c r="D261" s="201" t="s">
        <v>149</v>
      </c>
      <c r="E261" s="202" t="s">
        <v>604</v>
      </c>
      <c r="F261" s="203" t="s">
        <v>605</v>
      </c>
      <c r="G261" s="204" t="s">
        <v>212</v>
      </c>
      <c r="H261" s="205">
        <v>2</v>
      </c>
      <c r="I261" s="206"/>
      <c r="J261" s="207">
        <f t="shared" si="60"/>
        <v>0</v>
      </c>
      <c r="K261" s="208"/>
      <c r="L261" s="36"/>
      <c r="M261" s="209" t="s">
        <v>1</v>
      </c>
      <c r="N261" s="210" t="s">
        <v>41</v>
      </c>
      <c r="O261" s="68"/>
      <c r="P261" s="211">
        <f t="shared" si="61"/>
        <v>0</v>
      </c>
      <c r="Q261" s="211">
        <v>0</v>
      </c>
      <c r="R261" s="211">
        <f t="shared" si="62"/>
        <v>0</v>
      </c>
      <c r="S261" s="211">
        <v>0</v>
      </c>
      <c r="T261" s="212">
        <f t="shared" si="6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13" t="s">
        <v>214</v>
      </c>
      <c r="AT261" s="213" t="s">
        <v>149</v>
      </c>
      <c r="AU261" s="213" t="s">
        <v>86</v>
      </c>
      <c r="AY261" s="14" t="s">
        <v>147</v>
      </c>
      <c r="BE261" s="214">
        <f t="shared" si="64"/>
        <v>0</v>
      </c>
      <c r="BF261" s="214">
        <f t="shared" si="65"/>
        <v>0</v>
      </c>
      <c r="BG261" s="214">
        <f t="shared" si="66"/>
        <v>0</v>
      </c>
      <c r="BH261" s="214">
        <f t="shared" si="67"/>
        <v>0</v>
      </c>
      <c r="BI261" s="214">
        <f t="shared" si="68"/>
        <v>0</v>
      </c>
      <c r="BJ261" s="14" t="s">
        <v>84</v>
      </c>
      <c r="BK261" s="214">
        <f t="shared" si="69"/>
        <v>0</v>
      </c>
      <c r="BL261" s="14" t="s">
        <v>214</v>
      </c>
      <c r="BM261" s="213" t="s">
        <v>606</v>
      </c>
    </row>
    <row r="262" spans="1:65" s="2" customFormat="1" ht="21.75" customHeight="1">
      <c r="A262" s="31"/>
      <c r="B262" s="32"/>
      <c r="C262" s="215" t="s">
        <v>607</v>
      </c>
      <c r="D262" s="215" t="s">
        <v>227</v>
      </c>
      <c r="E262" s="216" t="s">
        <v>608</v>
      </c>
      <c r="F262" s="217" t="s">
        <v>609</v>
      </c>
      <c r="G262" s="218" t="s">
        <v>212</v>
      </c>
      <c r="H262" s="219">
        <v>2</v>
      </c>
      <c r="I262" s="220"/>
      <c r="J262" s="221">
        <f t="shared" si="60"/>
        <v>0</v>
      </c>
      <c r="K262" s="222"/>
      <c r="L262" s="223"/>
      <c r="M262" s="224" t="s">
        <v>1</v>
      </c>
      <c r="N262" s="225" t="s">
        <v>41</v>
      </c>
      <c r="O262" s="68"/>
      <c r="P262" s="211">
        <f t="shared" si="61"/>
        <v>0</v>
      </c>
      <c r="Q262" s="211">
        <v>0.0205</v>
      </c>
      <c r="R262" s="211">
        <f t="shared" si="62"/>
        <v>0.041</v>
      </c>
      <c r="S262" s="211">
        <v>0</v>
      </c>
      <c r="T262" s="212">
        <f t="shared" si="6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13" t="s">
        <v>280</v>
      </c>
      <c r="AT262" s="213" t="s">
        <v>227</v>
      </c>
      <c r="AU262" s="213" t="s">
        <v>86</v>
      </c>
      <c r="AY262" s="14" t="s">
        <v>147</v>
      </c>
      <c r="BE262" s="214">
        <f t="shared" si="64"/>
        <v>0</v>
      </c>
      <c r="BF262" s="214">
        <f t="shared" si="65"/>
        <v>0</v>
      </c>
      <c r="BG262" s="214">
        <f t="shared" si="66"/>
        <v>0</v>
      </c>
      <c r="BH262" s="214">
        <f t="shared" si="67"/>
        <v>0</v>
      </c>
      <c r="BI262" s="214">
        <f t="shared" si="68"/>
        <v>0</v>
      </c>
      <c r="BJ262" s="14" t="s">
        <v>84</v>
      </c>
      <c r="BK262" s="214">
        <f t="shared" si="69"/>
        <v>0</v>
      </c>
      <c r="BL262" s="14" t="s">
        <v>214</v>
      </c>
      <c r="BM262" s="213" t="s">
        <v>610</v>
      </c>
    </row>
    <row r="263" spans="1:65" s="2" customFormat="1" ht="21.75" customHeight="1">
      <c r="A263" s="31"/>
      <c r="B263" s="32"/>
      <c r="C263" s="201" t="s">
        <v>611</v>
      </c>
      <c r="D263" s="201" t="s">
        <v>149</v>
      </c>
      <c r="E263" s="202" t="s">
        <v>612</v>
      </c>
      <c r="F263" s="203" t="s">
        <v>613</v>
      </c>
      <c r="G263" s="204" t="s">
        <v>212</v>
      </c>
      <c r="H263" s="205">
        <v>1</v>
      </c>
      <c r="I263" s="206"/>
      <c r="J263" s="207">
        <f t="shared" si="60"/>
        <v>0</v>
      </c>
      <c r="K263" s="208"/>
      <c r="L263" s="36"/>
      <c r="M263" s="209" t="s">
        <v>1</v>
      </c>
      <c r="N263" s="210" t="s">
        <v>41</v>
      </c>
      <c r="O263" s="68"/>
      <c r="P263" s="211">
        <f t="shared" si="61"/>
        <v>0</v>
      </c>
      <c r="Q263" s="211">
        <v>0</v>
      </c>
      <c r="R263" s="211">
        <f t="shared" si="62"/>
        <v>0</v>
      </c>
      <c r="S263" s="211">
        <v>0</v>
      </c>
      <c r="T263" s="212">
        <f t="shared" si="6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13" t="s">
        <v>214</v>
      </c>
      <c r="AT263" s="213" t="s">
        <v>149</v>
      </c>
      <c r="AU263" s="213" t="s">
        <v>86</v>
      </c>
      <c r="AY263" s="14" t="s">
        <v>147</v>
      </c>
      <c r="BE263" s="214">
        <f t="shared" si="64"/>
        <v>0</v>
      </c>
      <c r="BF263" s="214">
        <f t="shared" si="65"/>
        <v>0</v>
      </c>
      <c r="BG263" s="214">
        <f t="shared" si="66"/>
        <v>0</v>
      </c>
      <c r="BH263" s="214">
        <f t="shared" si="67"/>
        <v>0</v>
      </c>
      <c r="BI263" s="214">
        <f t="shared" si="68"/>
        <v>0</v>
      </c>
      <c r="BJ263" s="14" t="s">
        <v>84</v>
      </c>
      <c r="BK263" s="214">
        <f t="shared" si="69"/>
        <v>0</v>
      </c>
      <c r="BL263" s="14" t="s">
        <v>214</v>
      </c>
      <c r="BM263" s="213" t="s">
        <v>614</v>
      </c>
    </row>
    <row r="264" spans="1:65" s="2" customFormat="1" ht="21.75" customHeight="1">
      <c r="A264" s="31"/>
      <c r="B264" s="32"/>
      <c r="C264" s="215" t="s">
        <v>615</v>
      </c>
      <c r="D264" s="215" t="s">
        <v>227</v>
      </c>
      <c r="E264" s="216" t="s">
        <v>616</v>
      </c>
      <c r="F264" s="217" t="s">
        <v>617</v>
      </c>
      <c r="G264" s="218" t="s">
        <v>212</v>
      </c>
      <c r="H264" s="219">
        <v>1</v>
      </c>
      <c r="I264" s="220"/>
      <c r="J264" s="221">
        <f t="shared" si="60"/>
        <v>0</v>
      </c>
      <c r="K264" s="222"/>
      <c r="L264" s="223"/>
      <c r="M264" s="224" t="s">
        <v>1</v>
      </c>
      <c r="N264" s="225" t="s">
        <v>41</v>
      </c>
      <c r="O264" s="68"/>
      <c r="P264" s="211">
        <f t="shared" si="61"/>
        <v>0</v>
      </c>
      <c r="Q264" s="211">
        <v>0.036</v>
      </c>
      <c r="R264" s="211">
        <f t="shared" si="62"/>
        <v>0.036</v>
      </c>
      <c r="S264" s="211">
        <v>0</v>
      </c>
      <c r="T264" s="212">
        <f t="shared" si="6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13" t="s">
        <v>280</v>
      </c>
      <c r="AT264" s="213" t="s">
        <v>227</v>
      </c>
      <c r="AU264" s="213" t="s">
        <v>86</v>
      </c>
      <c r="AY264" s="14" t="s">
        <v>147</v>
      </c>
      <c r="BE264" s="214">
        <f t="shared" si="64"/>
        <v>0</v>
      </c>
      <c r="BF264" s="214">
        <f t="shared" si="65"/>
        <v>0</v>
      </c>
      <c r="BG264" s="214">
        <f t="shared" si="66"/>
        <v>0</v>
      </c>
      <c r="BH264" s="214">
        <f t="shared" si="67"/>
        <v>0</v>
      </c>
      <c r="BI264" s="214">
        <f t="shared" si="68"/>
        <v>0</v>
      </c>
      <c r="BJ264" s="14" t="s">
        <v>84</v>
      </c>
      <c r="BK264" s="214">
        <f t="shared" si="69"/>
        <v>0</v>
      </c>
      <c r="BL264" s="14" t="s">
        <v>214</v>
      </c>
      <c r="BM264" s="213" t="s">
        <v>618</v>
      </c>
    </row>
    <row r="265" spans="1:65" s="2" customFormat="1" ht="21.75" customHeight="1">
      <c r="A265" s="31"/>
      <c r="B265" s="32"/>
      <c r="C265" s="201" t="s">
        <v>619</v>
      </c>
      <c r="D265" s="201" t="s">
        <v>149</v>
      </c>
      <c r="E265" s="202" t="s">
        <v>620</v>
      </c>
      <c r="F265" s="203" t="s">
        <v>621</v>
      </c>
      <c r="G265" s="204" t="s">
        <v>212</v>
      </c>
      <c r="H265" s="205">
        <v>4</v>
      </c>
      <c r="I265" s="206"/>
      <c r="J265" s="207">
        <f t="shared" si="60"/>
        <v>0</v>
      </c>
      <c r="K265" s="208"/>
      <c r="L265" s="36"/>
      <c r="M265" s="209" t="s">
        <v>1</v>
      </c>
      <c r="N265" s="210" t="s">
        <v>41</v>
      </c>
      <c r="O265" s="68"/>
      <c r="P265" s="211">
        <f t="shared" si="61"/>
        <v>0</v>
      </c>
      <c r="Q265" s="211">
        <v>0</v>
      </c>
      <c r="R265" s="211">
        <f t="shared" si="62"/>
        <v>0</v>
      </c>
      <c r="S265" s="211">
        <v>0</v>
      </c>
      <c r="T265" s="212">
        <f t="shared" si="6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13" t="s">
        <v>214</v>
      </c>
      <c r="AT265" s="213" t="s">
        <v>149</v>
      </c>
      <c r="AU265" s="213" t="s">
        <v>86</v>
      </c>
      <c r="AY265" s="14" t="s">
        <v>147</v>
      </c>
      <c r="BE265" s="214">
        <f t="shared" si="64"/>
        <v>0</v>
      </c>
      <c r="BF265" s="214">
        <f t="shared" si="65"/>
        <v>0</v>
      </c>
      <c r="BG265" s="214">
        <f t="shared" si="66"/>
        <v>0</v>
      </c>
      <c r="BH265" s="214">
        <f t="shared" si="67"/>
        <v>0</v>
      </c>
      <c r="BI265" s="214">
        <f t="shared" si="68"/>
        <v>0</v>
      </c>
      <c r="BJ265" s="14" t="s">
        <v>84</v>
      </c>
      <c r="BK265" s="214">
        <f t="shared" si="69"/>
        <v>0</v>
      </c>
      <c r="BL265" s="14" t="s">
        <v>214</v>
      </c>
      <c r="BM265" s="213" t="s">
        <v>622</v>
      </c>
    </row>
    <row r="266" spans="1:65" s="2" customFormat="1" ht="21.75" customHeight="1">
      <c r="A266" s="31"/>
      <c r="B266" s="32"/>
      <c r="C266" s="215" t="s">
        <v>623</v>
      </c>
      <c r="D266" s="215" t="s">
        <v>227</v>
      </c>
      <c r="E266" s="216" t="s">
        <v>624</v>
      </c>
      <c r="F266" s="217" t="s">
        <v>625</v>
      </c>
      <c r="G266" s="218" t="s">
        <v>212</v>
      </c>
      <c r="H266" s="219">
        <v>4</v>
      </c>
      <c r="I266" s="220"/>
      <c r="J266" s="221">
        <f t="shared" si="60"/>
        <v>0</v>
      </c>
      <c r="K266" s="222"/>
      <c r="L266" s="223"/>
      <c r="M266" s="224" t="s">
        <v>1</v>
      </c>
      <c r="N266" s="225" t="s">
        <v>41</v>
      </c>
      <c r="O266" s="68"/>
      <c r="P266" s="211">
        <f t="shared" si="61"/>
        <v>0</v>
      </c>
      <c r="Q266" s="211">
        <v>0.0195</v>
      </c>
      <c r="R266" s="211">
        <f t="shared" si="62"/>
        <v>0.078</v>
      </c>
      <c r="S266" s="211">
        <v>0</v>
      </c>
      <c r="T266" s="212">
        <f t="shared" si="6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13" t="s">
        <v>280</v>
      </c>
      <c r="AT266" s="213" t="s">
        <v>227</v>
      </c>
      <c r="AU266" s="213" t="s">
        <v>86</v>
      </c>
      <c r="AY266" s="14" t="s">
        <v>147</v>
      </c>
      <c r="BE266" s="214">
        <f t="shared" si="64"/>
        <v>0</v>
      </c>
      <c r="BF266" s="214">
        <f t="shared" si="65"/>
        <v>0</v>
      </c>
      <c r="BG266" s="214">
        <f t="shared" si="66"/>
        <v>0</v>
      </c>
      <c r="BH266" s="214">
        <f t="shared" si="67"/>
        <v>0</v>
      </c>
      <c r="BI266" s="214">
        <f t="shared" si="68"/>
        <v>0</v>
      </c>
      <c r="BJ266" s="14" t="s">
        <v>84</v>
      </c>
      <c r="BK266" s="214">
        <f t="shared" si="69"/>
        <v>0</v>
      </c>
      <c r="BL266" s="14" t="s">
        <v>214</v>
      </c>
      <c r="BM266" s="213" t="s">
        <v>626</v>
      </c>
    </row>
    <row r="267" spans="1:65" s="2" customFormat="1" ht="21.75" customHeight="1">
      <c r="A267" s="31"/>
      <c r="B267" s="32"/>
      <c r="C267" s="201" t="s">
        <v>627</v>
      </c>
      <c r="D267" s="201" t="s">
        <v>149</v>
      </c>
      <c r="E267" s="202" t="s">
        <v>628</v>
      </c>
      <c r="F267" s="203" t="s">
        <v>629</v>
      </c>
      <c r="G267" s="204" t="s">
        <v>212</v>
      </c>
      <c r="H267" s="205">
        <v>4</v>
      </c>
      <c r="I267" s="206"/>
      <c r="J267" s="207">
        <f t="shared" si="60"/>
        <v>0</v>
      </c>
      <c r="K267" s="208"/>
      <c r="L267" s="36"/>
      <c r="M267" s="209" t="s">
        <v>1</v>
      </c>
      <c r="N267" s="210" t="s">
        <v>41</v>
      </c>
      <c r="O267" s="68"/>
      <c r="P267" s="211">
        <f t="shared" si="61"/>
        <v>0</v>
      </c>
      <c r="Q267" s="211">
        <v>0</v>
      </c>
      <c r="R267" s="211">
        <f t="shared" si="62"/>
        <v>0</v>
      </c>
      <c r="S267" s="211">
        <v>0</v>
      </c>
      <c r="T267" s="212">
        <f t="shared" si="6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13" t="s">
        <v>214</v>
      </c>
      <c r="AT267" s="213" t="s">
        <v>149</v>
      </c>
      <c r="AU267" s="213" t="s">
        <v>86</v>
      </c>
      <c r="AY267" s="14" t="s">
        <v>147</v>
      </c>
      <c r="BE267" s="214">
        <f t="shared" si="64"/>
        <v>0</v>
      </c>
      <c r="BF267" s="214">
        <f t="shared" si="65"/>
        <v>0</v>
      </c>
      <c r="BG267" s="214">
        <f t="shared" si="66"/>
        <v>0</v>
      </c>
      <c r="BH267" s="214">
        <f t="shared" si="67"/>
        <v>0</v>
      </c>
      <c r="BI267" s="214">
        <f t="shared" si="68"/>
        <v>0</v>
      </c>
      <c r="BJ267" s="14" t="s">
        <v>84</v>
      </c>
      <c r="BK267" s="214">
        <f t="shared" si="69"/>
        <v>0</v>
      </c>
      <c r="BL267" s="14" t="s">
        <v>214</v>
      </c>
      <c r="BM267" s="213" t="s">
        <v>630</v>
      </c>
    </row>
    <row r="268" spans="1:65" s="2" customFormat="1" ht="21.75" customHeight="1">
      <c r="A268" s="31"/>
      <c r="B268" s="32"/>
      <c r="C268" s="215" t="s">
        <v>631</v>
      </c>
      <c r="D268" s="215" t="s">
        <v>227</v>
      </c>
      <c r="E268" s="216" t="s">
        <v>632</v>
      </c>
      <c r="F268" s="217" t="s">
        <v>633</v>
      </c>
      <c r="G268" s="218" t="s">
        <v>212</v>
      </c>
      <c r="H268" s="219">
        <v>4</v>
      </c>
      <c r="I268" s="220"/>
      <c r="J268" s="221">
        <f t="shared" si="60"/>
        <v>0</v>
      </c>
      <c r="K268" s="222"/>
      <c r="L268" s="223"/>
      <c r="M268" s="224" t="s">
        <v>1</v>
      </c>
      <c r="N268" s="225" t="s">
        <v>41</v>
      </c>
      <c r="O268" s="68"/>
      <c r="P268" s="211">
        <f t="shared" si="61"/>
        <v>0</v>
      </c>
      <c r="Q268" s="211">
        <v>0.043</v>
      </c>
      <c r="R268" s="211">
        <f t="shared" si="62"/>
        <v>0.172</v>
      </c>
      <c r="S268" s="211">
        <v>0</v>
      </c>
      <c r="T268" s="212">
        <f t="shared" si="6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13" t="s">
        <v>280</v>
      </c>
      <c r="AT268" s="213" t="s">
        <v>227</v>
      </c>
      <c r="AU268" s="213" t="s">
        <v>86</v>
      </c>
      <c r="AY268" s="14" t="s">
        <v>147</v>
      </c>
      <c r="BE268" s="214">
        <f t="shared" si="64"/>
        <v>0</v>
      </c>
      <c r="BF268" s="214">
        <f t="shared" si="65"/>
        <v>0</v>
      </c>
      <c r="BG268" s="214">
        <f t="shared" si="66"/>
        <v>0</v>
      </c>
      <c r="BH268" s="214">
        <f t="shared" si="67"/>
        <v>0</v>
      </c>
      <c r="BI268" s="214">
        <f t="shared" si="68"/>
        <v>0</v>
      </c>
      <c r="BJ268" s="14" t="s">
        <v>84</v>
      </c>
      <c r="BK268" s="214">
        <f t="shared" si="69"/>
        <v>0</v>
      </c>
      <c r="BL268" s="14" t="s">
        <v>214</v>
      </c>
      <c r="BM268" s="213" t="s">
        <v>634</v>
      </c>
    </row>
    <row r="269" spans="1:65" s="2" customFormat="1" ht="21.75" customHeight="1">
      <c r="A269" s="31"/>
      <c r="B269" s="32"/>
      <c r="C269" s="201" t="s">
        <v>635</v>
      </c>
      <c r="D269" s="201" t="s">
        <v>149</v>
      </c>
      <c r="E269" s="202" t="s">
        <v>636</v>
      </c>
      <c r="F269" s="203" t="s">
        <v>637</v>
      </c>
      <c r="G269" s="204" t="s">
        <v>212</v>
      </c>
      <c r="H269" s="205">
        <v>2</v>
      </c>
      <c r="I269" s="206"/>
      <c r="J269" s="207">
        <f t="shared" si="60"/>
        <v>0</v>
      </c>
      <c r="K269" s="208"/>
      <c r="L269" s="36"/>
      <c r="M269" s="209" t="s">
        <v>1</v>
      </c>
      <c r="N269" s="210" t="s">
        <v>41</v>
      </c>
      <c r="O269" s="68"/>
      <c r="P269" s="211">
        <f t="shared" si="61"/>
        <v>0</v>
      </c>
      <c r="Q269" s="211">
        <v>0</v>
      </c>
      <c r="R269" s="211">
        <f t="shared" si="62"/>
        <v>0</v>
      </c>
      <c r="S269" s="211">
        <v>0</v>
      </c>
      <c r="T269" s="212">
        <f t="shared" si="6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13" t="s">
        <v>214</v>
      </c>
      <c r="AT269" s="213" t="s">
        <v>149</v>
      </c>
      <c r="AU269" s="213" t="s">
        <v>86</v>
      </c>
      <c r="AY269" s="14" t="s">
        <v>147</v>
      </c>
      <c r="BE269" s="214">
        <f t="shared" si="64"/>
        <v>0</v>
      </c>
      <c r="BF269" s="214">
        <f t="shared" si="65"/>
        <v>0</v>
      </c>
      <c r="BG269" s="214">
        <f t="shared" si="66"/>
        <v>0</v>
      </c>
      <c r="BH269" s="214">
        <f t="shared" si="67"/>
        <v>0</v>
      </c>
      <c r="BI269" s="214">
        <f t="shared" si="68"/>
        <v>0</v>
      </c>
      <c r="BJ269" s="14" t="s">
        <v>84</v>
      </c>
      <c r="BK269" s="214">
        <f t="shared" si="69"/>
        <v>0</v>
      </c>
      <c r="BL269" s="14" t="s">
        <v>214</v>
      </c>
      <c r="BM269" s="213" t="s">
        <v>638</v>
      </c>
    </row>
    <row r="270" spans="1:65" s="2" customFormat="1" ht="21.75" customHeight="1">
      <c r="A270" s="31"/>
      <c r="B270" s="32"/>
      <c r="C270" s="215" t="s">
        <v>639</v>
      </c>
      <c r="D270" s="215" t="s">
        <v>227</v>
      </c>
      <c r="E270" s="216" t="s">
        <v>640</v>
      </c>
      <c r="F270" s="217" t="s">
        <v>641</v>
      </c>
      <c r="G270" s="218" t="s">
        <v>212</v>
      </c>
      <c r="H270" s="219">
        <v>2</v>
      </c>
      <c r="I270" s="220"/>
      <c r="J270" s="221">
        <f t="shared" si="60"/>
        <v>0</v>
      </c>
      <c r="K270" s="222"/>
      <c r="L270" s="223"/>
      <c r="M270" s="224" t="s">
        <v>1</v>
      </c>
      <c r="N270" s="225" t="s">
        <v>41</v>
      </c>
      <c r="O270" s="68"/>
      <c r="P270" s="211">
        <f t="shared" si="61"/>
        <v>0</v>
      </c>
      <c r="Q270" s="211">
        <v>0.042</v>
      </c>
      <c r="R270" s="211">
        <f t="shared" si="62"/>
        <v>0.084</v>
      </c>
      <c r="S270" s="211">
        <v>0</v>
      </c>
      <c r="T270" s="212">
        <f t="shared" si="6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13" t="s">
        <v>280</v>
      </c>
      <c r="AT270" s="213" t="s">
        <v>227</v>
      </c>
      <c r="AU270" s="213" t="s">
        <v>86</v>
      </c>
      <c r="AY270" s="14" t="s">
        <v>147</v>
      </c>
      <c r="BE270" s="214">
        <f t="shared" si="64"/>
        <v>0</v>
      </c>
      <c r="BF270" s="214">
        <f t="shared" si="65"/>
        <v>0</v>
      </c>
      <c r="BG270" s="214">
        <f t="shared" si="66"/>
        <v>0</v>
      </c>
      <c r="BH270" s="214">
        <f t="shared" si="67"/>
        <v>0</v>
      </c>
      <c r="BI270" s="214">
        <f t="shared" si="68"/>
        <v>0</v>
      </c>
      <c r="BJ270" s="14" t="s">
        <v>84</v>
      </c>
      <c r="BK270" s="214">
        <f t="shared" si="69"/>
        <v>0</v>
      </c>
      <c r="BL270" s="14" t="s">
        <v>214</v>
      </c>
      <c r="BM270" s="213" t="s">
        <v>642</v>
      </c>
    </row>
    <row r="271" spans="1:65" s="2" customFormat="1" ht="21.75" customHeight="1">
      <c r="A271" s="31"/>
      <c r="B271" s="32"/>
      <c r="C271" s="201" t="s">
        <v>643</v>
      </c>
      <c r="D271" s="201" t="s">
        <v>149</v>
      </c>
      <c r="E271" s="202" t="s">
        <v>644</v>
      </c>
      <c r="F271" s="203" t="s">
        <v>645</v>
      </c>
      <c r="G271" s="204" t="s">
        <v>212</v>
      </c>
      <c r="H271" s="205">
        <v>1</v>
      </c>
      <c r="I271" s="206"/>
      <c r="J271" s="207">
        <f t="shared" si="60"/>
        <v>0</v>
      </c>
      <c r="K271" s="208"/>
      <c r="L271" s="36"/>
      <c r="M271" s="209" t="s">
        <v>1</v>
      </c>
      <c r="N271" s="210" t="s">
        <v>41</v>
      </c>
      <c r="O271" s="68"/>
      <c r="P271" s="211">
        <f t="shared" si="61"/>
        <v>0</v>
      </c>
      <c r="Q271" s="211">
        <v>0</v>
      </c>
      <c r="R271" s="211">
        <f t="shared" si="62"/>
        <v>0</v>
      </c>
      <c r="S271" s="211">
        <v>0</v>
      </c>
      <c r="T271" s="212">
        <f t="shared" si="6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13" t="s">
        <v>214</v>
      </c>
      <c r="AT271" s="213" t="s">
        <v>149</v>
      </c>
      <c r="AU271" s="213" t="s">
        <v>86</v>
      </c>
      <c r="AY271" s="14" t="s">
        <v>147</v>
      </c>
      <c r="BE271" s="214">
        <f t="shared" si="64"/>
        <v>0</v>
      </c>
      <c r="BF271" s="214">
        <f t="shared" si="65"/>
        <v>0</v>
      </c>
      <c r="BG271" s="214">
        <f t="shared" si="66"/>
        <v>0</v>
      </c>
      <c r="BH271" s="214">
        <f t="shared" si="67"/>
        <v>0</v>
      </c>
      <c r="BI271" s="214">
        <f t="shared" si="68"/>
        <v>0</v>
      </c>
      <c r="BJ271" s="14" t="s">
        <v>84</v>
      </c>
      <c r="BK271" s="214">
        <f t="shared" si="69"/>
        <v>0</v>
      </c>
      <c r="BL271" s="14" t="s">
        <v>214</v>
      </c>
      <c r="BM271" s="213" t="s">
        <v>646</v>
      </c>
    </row>
    <row r="272" spans="1:65" s="2" customFormat="1" ht="16.5" customHeight="1">
      <c r="A272" s="31"/>
      <c r="B272" s="32"/>
      <c r="C272" s="215" t="s">
        <v>647</v>
      </c>
      <c r="D272" s="215" t="s">
        <v>227</v>
      </c>
      <c r="E272" s="216" t="s">
        <v>648</v>
      </c>
      <c r="F272" s="217" t="s">
        <v>649</v>
      </c>
      <c r="G272" s="218" t="s">
        <v>212</v>
      </c>
      <c r="H272" s="219">
        <v>1</v>
      </c>
      <c r="I272" s="220"/>
      <c r="J272" s="221">
        <f t="shared" si="60"/>
        <v>0</v>
      </c>
      <c r="K272" s="222"/>
      <c r="L272" s="223"/>
      <c r="M272" s="224" t="s">
        <v>1</v>
      </c>
      <c r="N272" s="225" t="s">
        <v>41</v>
      </c>
      <c r="O272" s="68"/>
      <c r="P272" s="211">
        <f t="shared" si="61"/>
        <v>0</v>
      </c>
      <c r="Q272" s="211">
        <v>0.0024</v>
      </c>
      <c r="R272" s="211">
        <f t="shared" si="62"/>
        <v>0.0024</v>
      </c>
      <c r="S272" s="211">
        <v>0</v>
      </c>
      <c r="T272" s="212">
        <f t="shared" si="6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13" t="s">
        <v>280</v>
      </c>
      <c r="AT272" s="213" t="s">
        <v>227</v>
      </c>
      <c r="AU272" s="213" t="s">
        <v>86</v>
      </c>
      <c r="AY272" s="14" t="s">
        <v>147</v>
      </c>
      <c r="BE272" s="214">
        <f t="shared" si="64"/>
        <v>0</v>
      </c>
      <c r="BF272" s="214">
        <f t="shared" si="65"/>
        <v>0</v>
      </c>
      <c r="BG272" s="214">
        <f t="shared" si="66"/>
        <v>0</v>
      </c>
      <c r="BH272" s="214">
        <f t="shared" si="67"/>
        <v>0</v>
      </c>
      <c r="BI272" s="214">
        <f t="shared" si="68"/>
        <v>0</v>
      </c>
      <c r="BJ272" s="14" t="s">
        <v>84</v>
      </c>
      <c r="BK272" s="214">
        <f t="shared" si="69"/>
        <v>0</v>
      </c>
      <c r="BL272" s="14" t="s">
        <v>214</v>
      </c>
      <c r="BM272" s="213" t="s">
        <v>650</v>
      </c>
    </row>
    <row r="273" spans="1:65" s="2" customFormat="1" ht="16.5" customHeight="1">
      <c r="A273" s="31"/>
      <c r="B273" s="32"/>
      <c r="C273" s="201" t="s">
        <v>651</v>
      </c>
      <c r="D273" s="201" t="s">
        <v>149</v>
      </c>
      <c r="E273" s="202" t="s">
        <v>652</v>
      </c>
      <c r="F273" s="203" t="s">
        <v>653</v>
      </c>
      <c r="G273" s="204" t="s">
        <v>212</v>
      </c>
      <c r="H273" s="205">
        <v>36</v>
      </c>
      <c r="I273" s="206"/>
      <c r="J273" s="207">
        <f t="shared" si="60"/>
        <v>0</v>
      </c>
      <c r="K273" s="208"/>
      <c r="L273" s="36"/>
      <c r="M273" s="209" t="s">
        <v>1</v>
      </c>
      <c r="N273" s="210" t="s">
        <v>41</v>
      </c>
      <c r="O273" s="68"/>
      <c r="P273" s="211">
        <f t="shared" si="61"/>
        <v>0</v>
      </c>
      <c r="Q273" s="211">
        <v>0</v>
      </c>
      <c r="R273" s="211">
        <f t="shared" si="62"/>
        <v>0</v>
      </c>
      <c r="S273" s="211">
        <v>0</v>
      </c>
      <c r="T273" s="212">
        <f t="shared" si="6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13" t="s">
        <v>214</v>
      </c>
      <c r="AT273" s="213" t="s">
        <v>149</v>
      </c>
      <c r="AU273" s="213" t="s">
        <v>86</v>
      </c>
      <c r="AY273" s="14" t="s">
        <v>147</v>
      </c>
      <c r="BE273" s="214">
        <f t="shared" si="64"/>
        <v>0</v>
      </c>
      <c r="BF273" s="214">
        <f t="shared" si="65"/>
        <v>0</v>
      </c>
      <c r="BG273" s="214">
        <f t="shared" si="66"/>
        <v>0</v>
      </c>
      <c r="BH273" s="214">
        <f t="shared" si="67"/>
        <v>0</v>
      </c>
      <c r="BI273" s="214">
        <f t="shared" si="68"/>
        <v>0</v>
      </c>
      <c r="BJ273" s="14" t="s">
        <v>84</v>
      </c>
      <c r="BK273" s="214">
        <f t="shared" si="69"/>
        <v>0</v>
      </c>
      <c r="BL273" s="14" t="s">
        <v>214</v>
      </c>
      <c r="BM273" s="213" t="s">
        <v>654</v>
      </c>
    </row>
    <row r="274" spans="1:65" s="2" customFormat="1" ht="21.75" customHeight="1">
      <c r="A274" s="31"/>
      <c r="B274" s="32"/>
      <c r="C274" s="215" t="s">
        <v>655</v>
      </c>
      <c r="D274" s="215" t="s">
        <v>227</v>
      </c>
      <c r="E274" s="216" t="s">
        <v>656</v>
      </c>
      <c r="F274" s="217" t="s">
        <v>657</v>
      </c>
      <c r="G274" s="218" t="s">
        <v>212</v>
      </c>
      <c r="H274" s="219">
        <v>21</v>
      </c>
      <c r="I274" s="220"/>
      <c r="J274" s="221">
        <f t="shared" si="60"/>
        <v>0</v>
      </c>
      <c r="K274" s="222"/>
      <c r="L274" s="223"/>
      <c r="M274" s="224" t="s">
        <v>1</v>
      </c>
      <c r="N274" s="225" t="s">
        <v>41</v>
      </c>
      <c r="O274" s="68"/>
      <c r="P274" s="211">
        <f t="shared" si="61"/>
        <v>0</v>
      </c>
      <c r="Q274" s="211">
        <v>0.0012</v>
      </c>
      <c r="R274" s="211">
        <f t="shared" si="62"/>
        <v>0.025199999999999997</v>
      </c>
      <c r="S274" s="211">
        <v>0</v>
      </c>
      <c r="T274" s="212">
        <f t="shared" si="6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13" t="s">
        <v>280</v>
      </c>
      <c r="AT274" s="213" t="s">
        <v>227</v>
      </c>
      <c r="AU274" s="213" t="s">
        <v>86</v>
      </c>
      <c r="AY274" s="14" t="s">
        <v>147</v>
      </c>
      <c r="BE274" s="214">
        <f t="shared" si="64"/>
        <v>0</v>
      </c>
      <c r="BF274" s="214">
        <f t="shared" si="65"/>
        <v>0</v>
      </c>
      <c r="BG274" s="214">
        <f t="shared" si="66"/>
        <v>0</v>
      </c>
      <c r="BH274" s="214">
        <f t="shared" si="67"/>
        <v>0</v>
      </c>
      <c r="BI274" s="214">
        <f t="shared" si="68"/>
        <v>0</v>
      </c>
      <c r="BJ274" s="14" t="s">
        <v>84</v>
      </c>
      <c r="BK274" s="214">
        <f t="shared" si="69"/>
        <v>0</v>
      </c>
      <c r="BL274" s="14" t="s">
        <v>214</v>
      </c>
      <c r="BM274" s="213" t="s">
        <v>658</v>
      </c>
    </row>
    <row r="275" spans="1:65" s="2" customFormat="1" ht="21.75" customHeight="1">
      <c r="A275" s="31"/>
      <c r="B275" s="32"/>
      <c r="C275" s="215" t="s">
        <v>659</v>
      </c>
      <c r="D275" s="215" t="s">
        <v>227</v>
      </c>
      <c r="E275" s="216" t="s">
        <v>660</v>
      </c>
      <c r="F275" s="217" t="s">
        <v>661</v>
      </c>
      <c r="G275" s="218" t="s">
        <v>212</v>
      </c>
      <c r="H275" s="219">
        <v>15</v>
      </c>
      <c r="I275" s="220"/>
      <c r="J275" s="221">
        <f t="shared" si="60"/>
        <v>0</v>
      </c>
      <c r="K275" s="222"/>
      <c r="L275" s="223"/>
      <c r="M275" s="224" t="s">
        <v>1</v>
      </c>
      <c r="N275" s="225" t="s">
        <v>41</v>
      </c>
      <c r="O275" s="68"/>
      <c r="P275" s="211">
        <f t="shared" si="61"/>
        <v>0</v>
      </c>
      <c r="Q275" s="211">
        <v>0.0012</v>
      </c>
      <c r="R275" s="211">
        <f t="shared" si="62"/>
        <v>0.018</v>
      </c>
      <c r="S275" s="211">
        <v>0</v>
      </c>
      <c r="T275" s="212">
        <f t="shared" si="6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13" t="s">
        <v>280</v>
      </c>
      <c r="AT275" s="213" t="s">
        <v>227</v>
      </c>
      <c r="AU275" s="213" t="s">
        <v>86</v>
      </c>
      <c r="AY275" s="14" t="s">
        <v>147</v>
      </c>
      <c r="BE275" s="214">
        <f t="shared" si="64"/>
        <v>0</v>
      </c>
      <c r="BF275" s="214">
        <f t="shared" si="65"/>
        <v>0</v>
      </c>
      <c r="BG275" s="214">
        <f t="shared" si="66"/>
        <v>0</v>
      </c>
      <c r="BH275" s="214">
        <f t="shared" si="67"/>
        <v>0</v>
      </c>
      <c r="BI275" s="214">
        <f t="shared" si="68"/>
        <v>0</v>
      </c>
      <c r="BJ275" s="14" t="s">
        <v>84</v>
      </c>
      <c r="BK275" s="214">
        <f t="shared" si="69"/>
        <v>0</v>
      </c>
      <c r="BL275" s="14" t="s">
        <v>214</v>
      </c>
      <c r="BM275" s="213" t="s">
        <v>662</v>
      </c>
    </row>
    <row r="276" spans="1:65" s="2" customFormat="1" ht="16.5" customHeight="1">
      <c r="A276" s="31"/>
      <c r="B276" s="32"/>
      <c r="C276" s="201" t="s">
        <v>663</v>
      </c>
      <c r="D276" s="201" t="s">
        <v>149</v>
      </c>
      <c r="E276" s="202" t="s">
        <v>664</v>
      </c>
      <c r="F276" s="203" t="s">
        <v>665</v>
      </c>
      <c r="G276" s="204" t="s">
        <v>212</v>
      </c>
      <c r="H276" s="205">
        <v>1</v>
      </c>
      <c r="I276" s="206"/>
      <c r="J276" s="207">
        <f t="shared" si="60"/>
        <v>0</v>
      </c>
      <c r="K276" s="208"/>
      <c r="L276" s="36"/>
      <c r="M276" s="209" t="s">
        <v>1</v>
      </c>
      <c r="N276" s="210" t="s">
        <v>41</v>
      </c>
      <c r="O276" s="68"/>
      <c r="P276" s="211">
        <f t="shared" si="61"/>
        <v>0</v>
      </c>
      <c r="Q276" s="211">
        <v>0</v>
      </c>
      <c r="R276" s="211">
        <f t="shared" si="62"/>
        <v>0</v>
      </c>
      <c r="S276" s="211">
        <v>0</v>
      </c>
      <c r="T276" s="212">
        <f t="shared" si="6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13" t="s">
        <v>214</v>
      </c>
      <c r="AT276" s="213" t="s">
        <v>149</v>
      </c>
      <c r="AU276" s="213" t="s">
        <v>86</v>
      </c>
      <c r="AY276" s="14" t="s">
        <v>147</v>
      </c>
      <c r="BE276" s="214">
        <f t="shared" si="64"/>
        <v>0</v>
      </c>
      <c r="BF276" s="214">
        <f t="shared" si="65"/>
        <v>0</v>
      </c>
      <c r="BG276" s="214">
        <f t="shared" si="66"/>
        <v>0</v>
      </c>
      <c r="BH276" s="214">
        <f t="shared" si="67"/>
        <v>0</v>
      </c>
      <c r="BI276" s="214">
        <f t="shared" si="68"/>
        <v>0</v>
      </c>
      <c r="BJ276" s="14" t="s">
        <v>84</v>
      </c>
      <c r="BK276" s="214">
        <f t="shared" si="69"/>
        <v>0</v>
      </c>
      <c r="BL276" s="14" t="s">
        <v>214</v>
      </c>
      <c r="BM276" s="213" t="s">
        <v>666</v>
      </c>
    </row>
    <row r="277" spans="1:65" s="2" customFormat="1" ht="21.75" customHeight="1">
      <c r="A277" s="31"/>
      <c r="B277" s="32"/>
      <c r="C277" s="201" t="s">
        <v>667</v>
      </c>
      <c r="D277" s="201" t="s">
        <v>149</v>
      </c>
      <c r="E277" s="202" t="s">
        <v>668</v>
      </c>
      <c r="F277" s="203" t="s">
        <v>669</v>
      </c>
      <c r="G277" s="204" t="s">
        <v>212</v>
      </c>
      <c r="H277" s="205">
        <v>51</v>
      </c>
      <c r="I277" s="206"/>
      <c r="J277" s="207">
        <f t="shared" si="60"/>
        <v>0</v>
      </c>
      <c r="K277" s="208"/>
      <c r="L277" s="36"/>
      <c r="M277" s="209" t="s">
        <v>1</v>
      </c>
      <c r="N277" s="210" t="s">
        <v>41</v>
      </c>
      <c r="O277" s="68"/>
      <c r="P277" s="211">
        <f t="shared" si="61"/>
        <v>0</v>
      </c>
      <c r="Q277" s="211">
        <v>0</v>
      </c>
      <c r="R277" s="211">
        <f t="shared" si="62"/>
        <v>0</v>
      </c>
      <c r="S277" s="211">
        <v>0</v>
      </c>
      <c r="T277" s="212">
        <f t="shared" si="6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13" t="s">
        <v>214</v>
      </c>
      <c r="AT277" s="213" t="s">
        <v>149</v>
      </c>
      <c r="AU277" s="213" t="s">
        <v>86</v>
      </c>
      <c r="AY277" s="14" t="s">
        <v>147</v>
      </c>
      <c r="BE277" s="214">
        <f t="shared" si="64"/>
        <v>0</v>
      </c>
      <c r="BF277" s="214">
        <f t="shared" si="65"/>
        <v>0</v>
      </c>
      <c r="BG277" s="214">
        <f t="shared" si="66"/>
        <v>0</v>
      </c>
      <c r="BH277" s="214">
        <f t="shared" si="67"/>
        <v>0</v>
      </c>
      <c r="BI277" s="214">
        <f t="shared" si="68"/>
        <v>0</v>
      </c>
      <c r="BJ277" s="14" t="s">
        <v>84</v>
      </c>
      <c r="BK277" s="214">
        <f t="shared" si="69"/>
        <v>0</v>
      </c>
      <c r="BL277" s="14" t="s">
        <v>214</v>
      </c>
      <c r="BM277" s="213" t="s">
        <v>670</v>
      </c>
    </row>
    <row r="278" spans="1:65" s="2" customFormat="1" ht="21.75" customHeight="1">
      <c r="A278" s="31"/>
      <c r="B278" s="32"/>
      <c r="C278" s="215" t="s">
        <v>671</v>
      </c>
      <c r="D278" s="215" t="s">
        <v>227</v>
      </c>
      <c r="E278" s="216" t="s">
        <v>672</v>
      </c>
      <c r="F278" s="217" t="s">
        <v>673</v>
      </c>
      <c r="G278" s="218" t="s">
        <v>212</v>
      </c>
      <c r="H278" s="219">
        <v>51</v>
      </c>
      <c r="I278" s="220"/>
      <c r="J278" s="221">
        <f t="shared" si="60"/>
        <v>0</v>
      </c>
      <c r="K278" s="222"/>
      <c r="L278" s="223"/>
      <c r="M278" s="224" t="s">
        <v>1</v>
      </c>
      <c r="N278" s="225" t="s">
        <v>41</v>
      </c>
      <c r="O278" s="68"/>
      <c r="P278" s="211">
        <f t="shared" si="61"/>
        <v>0</v>
      </c>
      <c r="Q278" s="211">
        <v>0.00123</v>
      </c>
      <c r="R278" s="211">
        <f t="shared" si="62"/>
        <v>0.06273</v>
      </c>
      <c r="S278" s="211">
        <v>0</v>
      </c>
      <c r="T278" s="212">
        <f t="shared" si="6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13" t="s">
        <v>280</v>
      </c>
      <c r="AT278" s="213" t="s">
        <v>227</v>
      </c>
      <c r="AU278" s="213" t="s">
        <v>86</v>
      </c>
      <c r="AY278" s="14" t="s">
        <v>147</v>
      </c>
      <c r="BE278" s="214">
        <f t="shared" si="64"/>
        <v>0</v>
      </c>
      <c r="BF278" s="214">
        <f t="shared" si="65"/>
        <v>0</v>
      </c>
      <c r="BG278" s="214">
        <f t="shared" si="66"/>
        <v>0</v>
      </c>
      <c r="BH278" s="214">
        <f t="shared" si="67"/>
        <v>0</v>
      </c>
      <c r="BI278" s="214">
        <f t="shared" si="68"/>
        <v>0</v>
      </c>
      <c r="BJ278" s="14" t="s">
        <v>84</v>
      </c>
      <c r="BK278" s="214">
        <f t="shared" si="69"/>
        <v>0</v>
      </c>
      <c r="BL278" s="14" t="s">
        <v>214</v>
      </c>
      <c r="BM278" s="213" t="s">
        <v>674</v>
      </c>
    </row>
    <row r="279" spans="1:65" s="2" customFormat="1" ht="21.75" customHeight="1">
      <c r="A279" s="31"/>
      <c r="B279" s="32"/>
      <c r="C279" s="201" t="s">
        <v>675</v>
      </c>
      <c r="D279" s="201" t="s">
        <v>149</v>
      </c>
      <c r="E279" s="202" t="s">
        <v>676</v>
      </c>
      <c r="F279" s="203" t="s">
        <v>677</v>
      </c>
      <c r="G279" s="204" t="s">
        <v>212</v>
      </c>
      <c r="H279" s="205">
        <v>12</v>
      </c>
      <c r="I279" s="206"/>
      <c r="J279" s="207">
        <f t="shared" si="60"/>
        <v>0</v>
      </c>
      <c r="K279" s="208"/>
      <c r="L279" s="36"/>
      <c r="M279" s="209" t="s">
        <v>1</v>
      </c>
      <c r="N279" s="210" t="s">
        <v>41</v>
      </c>
      <c r="O279" s="68"/>
      <c r="P279" s="211">
        <f t="shared" si="61"/>
        <v>0</v>
      </c>
      <c r="Q279" s="211">
        <v>0</v>
      </c>
      <c r="R279" s="211">
        <f t="shared" si="62"/>
        <v>0</v>
      </c>
      <c r="S279" s="211">
        <v>0.085</v>
      </c>
      <c r="T279" s="212">
        <f t="shared" si="63"/>
        <v>1.02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13" t="s">
        <v>214</v>
      </c>
      <c r="AT279" s="213" t="s">
        <v>149</v>
      </c>
      <c r="AU279" s="213" t="s">
        <v>86</v>
      </c>
      <c r="AY279" s="14" t="s">
        <v>147</v>
      </c>
      <c r="BE279" s="214">
        <f t="shared" si="64"/>
        <v>0</v>
      </c>
      <c r="BF279" s="214">
        <f t="shared" si="65"/>
        <v>0</v>
      </c>
      <c r="BG279" s="214">
        <f t="shared" si="66"/>
        <v>0</v>
      </c>
      <c r="BH279" s="214">
        <f t="shared" si="67"/>
        <v>0</v>
      </c>
      <c r="BI279" s="214">
        <f t="shared" si="68"/>
        <v>0</v>
      </c>
      <c r="BJ279" s="14" t="s">
        <v>84</v>
      </c>
      <c r="BK279" s="214">
        <f t="shared" si="69"/>
        <v>0</v>
      </c>
      <c r="BL279" s="14" t="s">
        <v>214</v>
      </c>
      <c r="BM279" s="213" t="s">
        <v>678</v>
      </c>
    </row>
    <row r="280" spans="1:65" s="2" customFormat="1" ht="21.75" customHeight="1">
      <c r="A280" s="31"/>
      <c r="B280" s="32"/>
      <c r="C280" s="201" t="s">
        <v>679</v>
      </c>
      <c r="D280" s="201" t="s">
        <v>149</v>
      </c>
      <c r="E280" s="202" t="s">
        <v>680</v>
      </c>
      <c r="F280" s="203" t="s">
        <v>681</v>
      </c>
      <c r="G280" s="204" t="s">
        <v>174</v>
      </c>
      <c r="H280" s="205">
        <v>0.918</v>
      </c>
      <c r="I280" s="206"/>
      <c r="J280" s="207">
        <f t="shared" si="60"/>
        <v>0</v>
      </c>
      <c r="K280" s="208"/>
      <c r="L280" s="36"/>
      <c r="M280" s="209" t="s">
        <v>1</v>
      </c>
      <c r="N280" s="210" t="s">
        <v>41</v>
      </c>
      <c r="O280" s="68"/>
      <c r="P280" s="211">
        <f t="shared" si="61"/>
        <v>0</v>
      </c>
      <c r="Q280" s="211">
        <v>0</v>
      </c>
      <c r="R280" s="211">
        <f t="shared" si="62"/>
        <v>0</v>
      </c>
      <c r="S280" s="211">
        <v>0</v>
      </c>
      <c r="T280" s="212">
        <f t="shared" si="6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13" t="s">
        <v>214</v>
      </c>
      <c r="AT280" s="213" t="s">
        <v>149</v>
      </c>
      <c r="AU280" s="213" t="s">
        <v>86</v>
      </c>
      <c r="AY280" s="14" t="s">
        <v>147</v>
      </c>
      <c r="BE280" s="214">
        <f t="shared" si="64"/>
        <v>0</v>
      </c>
      <c r="BF280" s="214">
        <f t="shared" si="65"/>
        <v>0</v>
      </c>
      <c r="BG280" s="214">
        <f t="shared" si="66"/>
        <v>0</v>
      </c>
      <c r="BH280" s="214">
        <f t="shared" si="67"/>
        <v>0</v>
      </c>
      <c r="BI280" s="214">
        <f t="shared" si="68"/>
        <v>0</v>
      </c>
      <c r="BJ280" s="14" t="s">
        <v>84</v>
      </c>
      <c r="BK280" s="214">
        <f t="shared" si="69"/>
        <v>0</v>
      </c>
      <c r="BL280" s="14" t="s">
        <v>214</v>
      </c>
      <c r="BM280" s="213" t="s">
        <v>682</v>
      </c>
    </row>
    <row r="281" spans="2:63" s="12" customFormat="1" ht="22.75" customHeight="1">
      <c r="B281" s="185"/>
      <c r="C281" s="186"/>
      <c r="D281" s="187" t="s">
        <v>75</v>
      </c>
      <c r="E281" s="199" t="s">
        <v>683</v>
      </c>
      <c r="F281" s="199" t="s">
        <v>684</v>
      </c>
      <c r="G281" s="186"/>
      <c r="H281" s="186"/>
      <c r="I281" s="189"/>
      <c r="J281" s="200">
        <f>BK281</f>
        <v>0</v>
      </c>
      <c r="K281" s="186"/>
      <c r="L281" s="191"/>
      <c r="M281" s="192"/>
      <c r="N281" s="193"/>
      <c r="O281" s="193"/>
      <c r="P281" s="194">
        <f>SUM(P282:P292)</f>
        <v>0</v>
      </c>
      <c r="Q281" s="193"/>
      <c r="R281" s="194">
        <f>SUM(R282:R292)</f>
        <v>2.6656013999999995</v>
      </c>
      <c r="S281" s="193"/>
      <c r="T281" s="195">
        <f>SUM(T282:T292)</f>
        <v>6.8835</v>
      </c>
      <c r="AR281" s="196" t="s">
        <v>86</v>
      </c>
      <c r="AT281" s="197" t="s">
        <v>75</v>
      </c>
      <c r="AU281" s="197" t="s">
        <v>84</v>
      </c>
      <c r="AY281" s="196" t="s">
        <v>147</v>
      </c>
      <c r="BK281" s="198">
        <f>SUM(BK282:BK292)</f>
        <v>0</v>
      </c>
    </row>
    <row r="282" spans="1:65" s="2" customFormat="1" ht="16.5" customHeight="1">
      <c r="A282" s="31"/>
      <c r="B282" s="32"/>
      <c r="C282" s="201" t="s">
        <v>685</v>
      </c>
      <c r="D282" s="201" t="s">
        <v>149</v>
      </c>
      <c r="E282" s="202" t="s">
        <v>686</v>
      </c>
      <c r="F282" s="203" t="s">
        <v>687</v>
      </c>
      <c r="G282" s="204" t="s">
        <v>165</v>
      </c>
      <c r="H282" s="205">
        <v>127.57</v>
      </c>
      <c r="I282" s="206"/>
      <c r="J282" s="207">
        <f aca="true" t="shared" si="70" ref="J282:J292">ROUND(I282*H282,2)</f>
        <v>0</v>
      </c>
      <c r="K282" s="208"/>
      <c r="L282" s="36"/>
      <c r="M282" s="209" t="s">
        <v>1</v>
      </c>
      <c r="N282" s="210" t="s">
        <v>41</v>
      </c>
      <c r="O282" s="68"/>
      <c r="P282" s="211">
        <f aca="true" t="shared" si="71" ref="P282:P292">O282*H282</f>
        <v>0</v>
      </c>
      <c r="Q282" s="211">
        <v>0</v>
      </c>
      <c r="R282" s="211">
        <f aca="true" t="shared" si="72" ref="R282:R292">Q282*H282</f>
        <v>0</v>
      </c>
      <c r="S282" s="211">
        <v>0</v>
      </c>
      <c r="T282" s="212">
        <f aca="true" t="shared" si="73" ref="T282:T292"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13" t="s">
        <v>153</v>
      </c>
      <c r="AT282" s="213" t="s">
        <v>149</v>
      </c>
      <c r="AU282" s="213" t="s">
        <v>86</v>
      </c>
      <c r="AY282" s="14" t="s">
        <v>147</v>
      </c>
      <c r="BE282" s="214">
        <f aca="true" t="shared" si="74" ref="BE282:BE292">IF(N282="základní",J282,0)</f>
        <v>0</v>
      </c>
      <c r="BF282" s="214">
        <f aca="true" t="shared" si="75" ref="BF282:BF292">IF(N282="snížená",J282,0)</f>
        <v>0</v>
      </c>
      <c r="BG282" s="214">
        <f aca="true" t="shared" si="76" ref="BG282:BG292">IF(N282="zákl. přenesená",J282,0)</f>
        <v>0</v>
      </c>
      <c r="BH282" s="214">
        <f aca="true" t="shared" si="77" ref="BH282:BH292">IF(N282="sníž. přenesená",J282,0)</f>
        <v>0</v>
      </c>
      <c r="BI282" s="214">
        <f aca="true" t="shared" si="78" ref="BI282:BI292">IF(N282="nulová",J282,0)</f>
        <v>0</v>
      </c>
      <c r="BJ282" s="14" t="s">
        <v>84</v>
      </c>
      <c r="BK282" s="214">
        <f aca="true" t="shared" si="79" ref="BK282:BK292">ROUND(I282*H282,2)</f>
        <v>0</v>
      </c>
      <c r="BL282" s="14" t="s">
        <v>153</v>
      </c>
      <c r="BM282" s="213" t="s">
        <v>688</v>
      </c>
    </row>
    <row r="283" spans="1:65" s="2" customFormat="1" ht="16.5" customHeight="1">
      <c r="A283" s="31"/>
      <c r="B283" s="32"/>
      <c r="C283" s="201" t="s">
        <v>324</v>
      </c>
      <c r="D283" s="201" t="s">
        <v>149</v>
      </c>
      <c r="E283" s="202" t="s">
        <v>689</v>
      </c>
      <c r="F283" s="203" t="s">
        <v>690</v>
      </c>
      <c r="G283" s="204" t="s">
        <v>165</v>
      </c>
      <c r="H283" s="205">
        <v>127.57</v>
      </c>
      <c r="I283" s="206"/>
      <c r="J283" s="207">
        <f t="shared" si="70"/>
        <v>0</v>
      </c>
      <c r="K283" s="208"/>
      <c r="L283" s="36"/>
      <c r="M283" s="209" t="s">
        <v>1</v>
      </c>
      <c r="N283" s="210" t="s">
        <v>41</v>
      </c>
      <c r="O283" s="68"/>
      <c r="P283" s="211">
        <f t="shared" si="71"/>
        <v>0</v>
      </c>
      <c r="Q283" s="211">
        <v>0.0003</v>
      </c>
      <c r="R283" s="211">
        <f t="shared" si="72"/>
        <v>0.03827099999999999</v>
      </c>
      <c r="S283" s="211">
        <v>0</v>
      </c>
      <c r="T283" s="212">
        <f t="shared" si="7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13" t="s">
        <v>214</v>
      </c>
      <c r="AT283" s="213" t="s">
        <v>149</v>
      </c>
      <c r="AU283" s="213" t="s">
        <v>86</v>
      </c>
      <c r="AY283" s="14" t="s">
        <v>147</v>
      </c>
      <c r="BE283" s="214">
        <f t="shared" si="74"/>
        <v>0</v>
      </c>
      <c r="BF283" s="214">
        <f t="shared" si="75"/>
        <v>0</v>
      </c>
      <c r="BG283" s="214">
        <f t="shared" si="76"/>
        <v>0</v>
      </c>
      <c r="BH283" s="214">
        <f t="shared" si="77"/>
        <v>0</v>
      </c>
      <c r="BI283" s="214">
        <f t="shared" si="78"/>
        <v>0</v>
      </c>
      <c r="BJ283" s="14" t="s">
        <v>84</v>
      </c>
      <c r="BK283" s="214">
        <f t="shared" si="79"/>
        <v>0</v>
      </c>
      <c r="BL283" s="14" t="s">
        <v>214</v>
      </c>
      <c r="BM283" s="213" t="s">
        <v>691</v>
      </c>
    </row>
    <row r="284" spans="1:65" s="2" customFormat="1" ht="16.5" customHeight="1">
      <c r="A284" s="31"/>
      <c r="B284" s="32"/>
      <c r="C284" s="201" t="s">
        <v>692</v>
      </c>
      <c r="D284" s="201" t="s">
        <v>149</v>
      </c>
      <c r="E284" s="202" t="s">
        <v>693</v>
      </c>
      <c r="F284" s="203" t="s">
        <v>694</v>
      </c>
      <c r="G284" s="204" t="s">
        <v>165</v>
      </c>
      <c r="H284" s="205">
        <v>127.57</v>
      </c>
      <c r="I284" s="206"/>
      <c r="J284" s="207">
        <f t="shared" si="70"/>
        <v>0</v>
      </c>
      <c r="K284" s="208"/>
      <c r="L284" s="36"/>
      <c r="M284" s="209" t="s">
        <v>1</v>
      </c>
      <c r="N284" s="210" t="s">
        <v>41</v>
      </c>
      <c r="O284" s="68"/>
      <c r="P284" s="211">
        <f t="shared" si="71"/>
        <v>0</v>
      </c>
      <c r="Q284" s="211">
        <v>0.0075</v>
      </c>
      <c r="R284" s="211">
        <f t="shared" si="72"/>
        <v>0.9567749999999999</v>
      </c>
      <c r="S284" s="211">
        <v>0</v>
      </c>
      <c r="T284" s="212">
        <f t="shared" si="7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13" t="s">
        <v>214</v>
      </c>
      <c r="AT284" s="213" t="s">
        <v>149</v>
      </c>
      <c r="AU284" s="213" t="s">
        <v>86</v>
      </c>
      <c r="AY284" s="14" t="s">
        <v>147</v>
      </c>
      <c r="BE284" s="214">
        <f t="shared" si="74"/>
        <v>0</v>
      </c>
      <c r="BF284" s="214">
        <f t="shared" si="75"/>
        <v>0</v>
      </c>
      <c r="BG284" s="214">
        <f t="shared" si="76"/>
        <v>0</v>
      </c>
      <c r="BH284" s="214">
        <f t="shared" si="77"/>
        <v>0</v>
      </c>
      <c r="BI284" s="214">
        <f t="shared" si="78"/>
        <v>0</v>
      </c>
      <c r="BJ284" s="14" t="s">
        <v>84</v>
      </c>
      <c r="BK284" s="214">
        <f t="shared" si="79"/>
        <v>0</v>
      </c>
      <c r="BL284" s="14" t="s">
        <v>214</v>
      </c>
      <c r="BM284" s="213" t="s">
        <v>695</v>
      </c>
    </row>
    <row r="285" spans="1:65" s="2" customFormat="1" ht="16.5" customHeight="1">
      <c r="A285" s="31"/>
      <c r="B285" s="32"/>
      <c r="C285" s="201" t="s">
        <v>696</v>
      </c>
      <c r="D285" s="201" t="s">
        <v>149</v>
      </c>
      <c r="E285" s="202" t="s">
        <v>697</v>
      </c>
      <c r="F285" s="203" t="s">
        <v>698</v>
      </c>
      <c r="G285" s="204" t="s">
        <v>165</v>
      </c>
      <c r="H285" s="205">
        <v>195</v>
      </c>
      <c r="I285" s="206"/>
      <c r="J285" s="207">
        <f t="shared" si="70"/>
        <v>0</v>
      </c>
      <c r="K285" s="208"/>
      <c r="L285" s="36"/>
      <c r="M285" s="209" t="s">
        <v>1</v>
      </c>
      <c r="N285" s="210" t="s">
        <v>41</v>
      </c>
      <c r="O285" s="68"/>
      <c r="P285" s="211">
        <f t="shared" si="71"/>
        <v>0</v>
      </c>
      <c r="Q285" s="211">
        <v>0</v>
      </c>
      <c r="R285" s="211">
        <f t="shared" si="72"/>
        <v>0</v>
      </c>
      <c r="S285" s="211">
        <v>0.0353</v>
      </c>
      <c r="T285" s="212">
        <f t="shared" si="73"/>
        <v>6.8835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13" t="s">
        <v>214</v>
      </c>
      <c r="AT285" s="213" t="s">
        <v>149</v>
      </c>
      <c r="AU285" s="213" t="s">
        <v>86</v>
      </c>
      <c r="AY285" s="14" t="s">
        <v>147</v>
      </c>
      <c r="BE285" s="214">
        <f t="shared" si="74"/>
        <v>0</v>
      </c>
      <c r="BF285" s="214">
        <f t="shared" si="75"/>
        <v>0</v>
      </c>
      <c r="BG285" s="214">
        <f t="shared" si="76"/>
        <v>0</v>
      </c>
      <c r="BH285" s="214">
        <f t="shared" si="77"/>
        <v>0</v>
      </c>
      <c r="BI285" s="214">
        <f t="shared" si="78"/>
        <v>0</v>
      </c>
      <c r="BJ285" s="14" t="s">
        <v>84</v>
      </c>
      <c r="BK285" s="214">
        <f t="shared" si="79"/>
        <v>0</v>
      </c>
      <c r="BL285" s="14" t="s">
        <v>214</v>
      </c>
      <c r="BM285" s="213" t="s">
        <v>699</v>
      </c>
    </row>
    <row r="286" spans="1:65" s="2" customFormat="1" ht="21.75" customHeight="1">
      <c r="A286" s="31"/>
      <c r="B286" s="32"/>
      <c r="C286" s="201" t="s">
        <v>700</v>
      </c>
      <c r="D286" s="201" t="s">
        <v>149</v>
      </c>
      <c r="E286" s="202" t="s">
        <v>701</v>
      </c>
      <c r="F286" s="203" t="s">
        <v>702</v>
      </c>
      <c r="G286" s="204" t="s">
        <v>165</v>
      </c>
      <c r="H286" s="205">
        <v>127.57</v>
      </c>
      <c r="I286" s="206"/>
      <c r="J286" s="207">
        <f t="shared" si="70"/>
        <v>0</v>
      </c>
      <c r="K286" s="208"/>
      <c r="L286" s="36"/>
      <c r="M286" s="209" t="s">
        <v>1</v>
      </c>
      <c r="N286" s="210" t="s">
        <v>41</v>
      </c>
      <c r="O286" s="68"/>
      <c r="P286" s="211">
        <f t="shared" si="71"/>
        <v>0</v>
      </c>
      <c r="Q286" s="211">
        <v>0.00635</v>
      </c>
      <c r="R286" s="211">
        <f t="shared" si="72"/>
        <v>0.8100694999999999</v>
      </c>
      <c r="S286" s="211">
        <v>0</v>
      </c>
      <c r="T286" s="212">
        <f t="shared" si="7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13" t="s">
        <v>214</v>
      </c>
      <c r="AT286" s="213" t="s">
        <v>149</v>
      </c>
      <c r="AU286" s="213" t="s">
        <v>86</v>
      </c>
      <c r="AY286" s="14" t="s">
        <v>147</v>
      </c>
      <c r="BE286" s="214">
        <f t="shared" si="74"/>
        <v>0</v>
      </c>
      <c r="BF286" s="214">
        <f t="shared" si="75"/>
        <v>0</v>
      </c>
      <c r="BG286" s="214">
        <f t="shared" si="76"/>
        <v>0</v>
      </c>
      <c r="BH286" s="214">
        <f t="shared" si="77"/>
        <v>0</v>
      </c>
      <c r="BI286" s="214">
        <f t="shared" si="78"/>
        <v>0</v>
      </c>
      <c r="BJ286" s="14" t="s">
        <v>84</v>
      </c>
      <c r="BK286" s="214">
        <f t="shared" si="79"/>
        <v>0</v>
      </c>
      <c r="BL286" s="14" t="s">
        <v>214</v>
      </c>
      <c r="BM286" s="213" t="s">
        <v>703</v>
      </c>
    </row>
    <row r="287" spans="1:65" s="2" customFormat="1" ht="21.75" customHeight="1">
      <c r="A287" s="31"/>
      <c r="B287" s="32"/>
      <c r="C287" s="215" t="s">
        <v>704</v>
      </c>
      <c r="D287" s="215" t="s">
        <v>227</v>
      </c>
      <c r="E287" s="216" t="s">
        <v>705</v>
      </c>
      <c r="F287" s="217" t="s">
        <v>706</v>
      </c>
      <c r="G287" s="218" t="s">
        <v>165</v>
      </c>
      <c r="H287" s="219">
        <v>140.327</v>
      </c>
      <c r="I287" s="220"/>
      <c r="J287" s="221">
        <f t="shared" si="70"/>
        <v>0</v>
      </c>
      <c r="K287" s="222"/>
      <c r="L287" s="223"/>
      <c r="M287" s="224" t="s">
        <v>1</v>
      </c>
      <c r="N287" s="225" t="s">
        <v>41</v>
      </c>
      <c r="O287" s="68"/>
      <c r="P287" s="211">
        <f t="shared" si="71"/>
        <v>0</v>
      </c>
      <c r="Q287" s="211">
        <v>0.0042</v>
      </c>
      <c r="R287" s="211">
        <f t="shared" si="72"/>
        <v>0.5893733999999999</v>
      </c>
      <c r="S287" s="211">
        <v>0</v>
      </c>
      <c r="T287" s="212">
        <f t="shared" si="7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13" t="s">
        <v>280</v>
      </c>
      <c r="AT287" s="213" t="s">
        <v>227</v>
      </c>
      <c r="AU287" s="213" t="s">
        <v>86</v>
      </c>
      <c r="AY287" s="14" t="s">
        <v>147</v>
      </c>
      <c r="BE287" s="214">
        <f t="shared" si="74"/>
        <v>0</v>
      </c>
      <c r="BF287" s="214">
        <f t="shared" si="75"/>
        <v>0</v>
      </c>
      <c r="BG287" s="214">
        <f t="shared" si="76"/>
        <v>0</v>
      </c>
      <c r="BH287" s="214">
        <f t="shared" si="77"/>
        <v>0</v>
      </c>
      <c r="BI287" s="214">
        <f t="shared" si="78"/>
        <v>0</v>
      </c>
      <c r="BJ287" s="14" t="s">
        <v>84</v>
      </c>
      <c r="BK287" s="214">
        <f t="shared" si="79"/>
        <v>0</v>
      </c>
      <c r="BL287" s="14" t="s">
        <v>214</v>
      </c>
      <c r="BM287" s="213" t="s">
        <v>707</v>
      </c>
    </row>
    <row r="288" spans="1:65" s="2" customFormat="1" ht="21.75" customHeight="1">
      <c r="A288" s="31"/>
      <c r="B288" s="32"/>
      <c r="C288" s="201" t="s">
        <v>708</v>
      </c>
      <c r="D288" s="201" t="s">
        <v>149</v>
      </c>
      <c r="E288" s="202" t="s">
        <v>709</v>
      </c>
      <c r="F288" s="203" t="s">
        <v>710</v>
      </c>
      <c r="G288" s="204" t="s">
        <v>165</v>
      </c>
      <c r="H288" s="205">
        <v>159.2</v>
      </c>
      <c r="I288" s="206"/>
      <c r="J288" s="207">
        <f t="shared" si="70"/>
        <v>0</v>
      </c>
      <c r="K288" s="208"/>
      <c r="L288" s="36"/>
      <c r="M288" s="209" t="s">
        <v>1</v>
      </c>
      <c r="N288" s="210" t="s">
        <v>41</v>
      </c>
      <c r="O288" s="68"/>
      <c r="P288" s="211">
        <f t="shared" si="71"/>
        <v>0</v>
      </c>
      <c r="Q288" s="211">
        <v>0.0015</v>
      </c>
      <c r="R288" s="211">
        <f t="shared" si="72"/>
        <v>0.23879999999999998</v>
      </c>
      <c r="S288" s="211">
        <v>0</v>
      </c>
      <c r="T288" s="212">
        <f t="shared" si="7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13" t="s">
        <v>214</v>
      </c>
      <c r="AT288" s="213" t="s">
        <v>149</v>
      </c>
      <c r="AU288" s="213" t="s">
        <v>86</v>
      </c>
      <c r="AY288" s="14" t="s">
        <v>147</v>
      </c>
      <c r="BE288" s="214">
        <f t="shared" si="74"/>
        <v>0</v>
      </c>
      <c r="BF288" s="214">
        <f t="shared" si="75"/>
        <v>0</v>
      </c>
      <c r="BG288" s="214">
        <f t="shared" si="76"/>
        <v>0</v>
      </c>
      <c r="BH288" s="214">
        <f t="shared" si="77"/>
        <v>0</v>
      </c>
      <c r="BI288" s="214">
        <f t="shared" si="78"/>
        <v>0</v>
      </c>
      <c r="BJ288" s="14" t="s">
        <v>84</v>
      </c>
      <c r="BK288" s="214">
        <f t="shared" si="79"/>
        <v>0</v>
      </c>
      <c r="BL288" s="14" t="s">
        <v>214</v>
      </c>
      <c r="BM288" s="213" t="s">
        <v>711</v>
      </c>
    </row>
    <row r="289" spans="1:65" s="2" customFormat="1" ht="16.5" customHeight="1">
      <c r="A289" s="31"/>
      <c r="B289" s="32"/>
      <c r="C289" s="201" t="s">
        <v>712</v>
      </c>
      <c r="D289" s="201" t="s">
        <v>149</v>
      </c>
      <c r="E289" s="202" t="s">
        <v>713</v>
      </c>
      <c r="F289" s="203" t="s">
        <v>714</v>
      </c>
      <c r="G289" s="204" t="s">
        <v>299</v>
      </c>
      <c r="H289" s="205">
        <v>69.8</v>
      </c>
      <c r="I289" s="206"/>
      <c r="J289" s="207">
        <f t="shared" si="70"/>
        <v>0</v>
      </c>
      <c r="K289" s="208"/>
      <c r="L289" s="36"/>
      <c r="M289" s="209" t="s">
        <v>1</v>
      </c>
      <c r="N289" s="210" t="s">
        <v>41</v>
      </c>
      <c r="O289" s="68"/>
      <c r="P289" s="211">
        <f t="shared" si="71"/>
        <v>0</v>
      </c>
      <c r="Q289" s="211">
        <v>3E-05</v>
      </c>
      <c r="R289" s="211">
        <f t="shared" si="72"/>
        <v>0.002094</v>
      </c>
      <c r="S289" s="211">
        <v>0</v>
      </c>
      <c r="T289" s="212">
        <f t="shared" si="7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213" t="s">
        <v>214</v>
      </c>
      <c r="AT289" s="213" t="s">
        <v>149</v>
      </c>
      <c r="AU289" s="213" t="s">
        <v>86</v>
      </c>
      <c r="AY289" s="14" t="s">
        <v>147</v>
      </c>
      <c r="BE289" s="214">
        <f t="shared" si="74"/>
        <v>0</v>
      </c>
      <c r="BF289" s="214">
        <f t="shared" si="75"/>
        <v>0</v>
      </c>
      <c r="BG289" s="214">
        <f t="shared" si="76"/>
        <v>0</v>
      </c>
      <c r="BH289" s="214">
        <f t="shared" si="77"/>
        <v>0</v>
      </c>
      <c r="BI289" s="214">
        <f t="shared" si="78"/>
        <v>0</v>
      </c>
      <c r="BJ289" s="14" t="s">
        <v>84</v>
      </c>
      <c r="BK289" s="214">
        <f t="shared" si="79"/>
        <v>0</v>
      </c>
      <c r="BL289" s="14" t="s">
        <v>214</v>
      </c>
      <c r="BM289" s="213" t="s">
        <v>715</v>
      </c>
    </row>
    <row r="290" spans="1:65" s="2" customFormat="1" ht="16.5" customHeight="1">
      <c r="A290" s="31"/>
      <c r="B290" s="32"/>
      <c r="C290" s="201" t="s">
        <v>716</v>
      </c>
      <c r="D290" s="201" t="s">
        <v>149</v>
      </c>
      <c r="E290" s="202" t="s">
        <v>717</v>
      </c>
      <c r="F290" s="203" t="s">
        <v>718</v>
      </c>
      <c r="G290" s="204" t="s">
        <v>299</v>
      </c>
      <c r="H290" s="205">
        <v>74.5</v>
      </c>
      <c r="I290" s="206"/>
      <c r="J290" s="207">
        <f t="shared" si="70"/>
        <v>0</v>
      </c>
      <c r="K290" s="208"/>
      <c r="L290" s="36"/>
      <c r="M290" s="209" t="s">
        <v>1</v>
      </c>
      <c r="N290" s="210" t="s">
        <v>41</v>
      </c>
      <c r="O290" s="68"/>
      <c r="P290" s="211">
        <f t="shared" si="71"/>
        <v>0</v>
      </c>
      <c r="Q290" s="211">
        <v>0.00032</v>
      </c>
      <c r="R290" s="211">
        <f t="shared" si="72"/>
        <v>0.023840000000000004</v>
      </c>
      <c r="S290" s="211">
        <v>0</v>
      </c>
      <c r="T290" s="212">
        <f t="shared" si="7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13" t="s">
        <v>214</v>
      </c>
      <c r="AT290" s="213" t="s">
        <v>149</v>
      </c>
      <c r="AU290" s="213" t="s">
        <v>86</v>
      </c>
      <c r="AY290" s="14" t="s">
        <v>147</v>
      </c>
      <c r="BE290" s="214">
        <f t="shared" si="74"/>
        <v>0</v>
      </c>
      <c r="BF290" s="214">
        <f t="shared" si="75"/>
        <v>0</v>
      </c>
      <c r="BG290" s="214">
        <f t="shared" si="76"/>
        <v>0</v>
      </c>
      <c r="BH290" s="214">
        <f t="shared" si="77"/>
        <v>0</v>
      </c>
      <c r="BI290" s="214">
        <f t="shared" si="78"/>
        <v>0</v>
      </c>
      <c r="BJ290" s="14" t="s">
        <v>84</v>
      </c>
      <c r="BK290" s="214">
        <f t="shared" si="79"/>
        <v>0</v>
      </c>
      <c r="BL290" s="14" t="s">
        <v>214</v>
      </c>
      <c r="BM290" s="213" t="s">
        <v>719</v>
      </c>
    </row>
    <row r="291" spans="1:65" s="2" customFormat="1" ht="21.75" customHeight="1">
      <c r="A291" s="31"/>
      <c r="B291" s="32"/>
      <c r="C291" s="201" t="s">
        <v>720</v>
      </c>
      <c r="D291" s="201" t="s">
        <v>149</v>
      </c>
      <c r="E291" s="202" t="s">
        <v>721</v>
      </c>
      <c r="F291" s="203" t="s">
        <v>722</v>
      </c>
      <c r="G291" s="204" t="s">
        <v>165</v>
      </c>
      <c r="H291" s="205">
        <v>127.57</v>
      </c>
      <c r="I291" s="206"/>
      <c r="J291" s="207">
        <f t="shared" si="70"/>
        <v>0</v>
      </c>
      <c r="K291" s="208"/>
      <c r="L291" s="36"/>
      <c r="M291" s="209" t="s">
        <v>1</v>
      </c>
      <c r="N291" s="210" t="s">
        <v>41</v>
      </c>
      <c r="O291" s="68"/>
      <c r="P291" s="211">
        <f t="shared" si="71"/>
        <v>0</v>
      </c>
      <c r="Q291" s="211">
        <v>5E-05</v>
      </c>
      <c r="R291" s="211">
        <f t="shared" si="72"/>
        <v>0.0063785</v>
      </c>
      <c r="S291" s="211">
        <v>0</v>
      </c>
      <c r="T291" s="212">
        <f t="shared" si="7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213" t="s">
        <v>214</v>
      </c>
      <c r="AT291" s="213" t="s">
        <v>149</v>
      </c>
      <c r="AU291" s="213" t="s">
        <v>86</v>
      </c>
      <c r="AY291" s="14" t="s">
        <v>147</v>
      </c>
      <c r="BE291" s="214">
        <f t="shared" si="74"/>
        <v>0</v>
      </c>
      <c r="BF291" s="214">
        <f t="shared" si="75"/>
        <v>0</v>
      </c>
      <c r="BG291" s="214">
        <f t="shared" si="76"/>
        <v>0</v>
      </c>
      <c r="BH291" s="214">
        <f t="shared" si="77"/>
        <v>0</v>
      </c>
      <c r="BI291" s="214">
        <f t="shared" si="78"/>
        <v>0</v>
      </c>
      <c r="BJ291" s="14" t="s">
        <v>84</v>
      </c>
      <c r="BK291" s="214">
        <f t="shared" si="79"/>
        <v>0</v>
      </c>
      <c r="BL291" s="14" t="s">
        <v>214</v>
      </c>
      <c r="BM291" s="213" t="s">
        <v>723</v>
      </c>
    </row>
    <row r="292" spans="1:65" s="2" customFormat="1" ht="21.75" customHeight="1">
      <c r="A292" s="31"/>
      <c r="B292" s="32"/>
      <c r="C292" s="201" t="s">
        <v>724</v>
      </c>
      <c r="D292" s="201" t="s">
        <v>149</v>
      </c>
      <c r="E292" s="202" t="s">
        <v>725</v>
      </c>
      <c r="F292" s="203" t="s">
        <v>726</v>
      </c>
      <c r="G292" s="204" t="s">
        <v>174</v>
      </c>
      <c r="H292" s="205">
        <v>2.666</v>
      </c>
      <c r="I292" s="206"/>
      <c r="J292" s="207">
        <f t="shared" si="70"/>
        <v>0</v>
      </c>
      <c r="K292" s="208"/>
      <c r="L292" s="36"/>
      <c r="M292" s="209" t="s">
        <v>1</v>
      </c>
      <c r="N292" s="210" t="s">
        <v>41</v>
      </c>
      <c r="O292" s="68"/>
      <c r="P292" s="211">
        <f t="shared" si="71"/>
        <v>0</v>
      </c>
      <c r="Q292" s="211">
        <v>0</v>
      </c>
      <c r="R292" s="211">
        <f t="shared" si="72"/>
        <v>0</v>
      </c>
      <c r="S292" s="211">
        <v>0</v>
      </c>
      <c r="T292" s="212">
        <f t="shared" si="7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13" t="s">
        <v>214</v>
      </c>
      <c r="AT292" s="213" t="s">
        <v>149</v>
      </c>
      <c r="AU292" s="213" t="s">
        <v>86</v>
      </c>
      <c r="AY292" s="14" t="s">
        <v>147</v>
      </c>
      <c r="BE292" s="214">
        <f t="shared" si="74"/>
        <v>0</v>
      </c>
      <c r="BF292" s="214">
        <f t="shared" si="75"/>
        <v>0</v>
      </c>
      <c r="BG292" s="214">
        <f t="shared" si="76"/>
        <v>0</v>
      </c>
      <c r="BH292" s="214">
        <f t="shared" si="77"/>
        <v>0</v>
      </c>
      <c r="BI292" s="214">
        <f t="shared" si="78"/>
        <v>0</v>
      </c>
      <c r="BJ292" s="14" t="s">
        <v>84</v>
      </c>
      <c r="BK292" s="214">
        <f t="shared" si="79"/>
        <v>0</v>
      </c>
      <c r="BL292" s="14" t="s">
        <v>214</v>
      </c>
      <c r="BM292" s="213" t="s">
        <v>727</v>
      </c>
    </row>
    <row r="293" spans="2:63" s="12" customFormat="1" ht="22.75" customHeight="1">
      <c r="B293" s="185"/>
      <c r="C293" s="186"/>
      <c r="D293" s="187" t="s">
        <v>75</v>
      </c>
      <c r="E293" s="199" t="s">
        <v>728</v>
      </c>
      <c r="F293" s="199" t="s">
        <v>729</v>
      </c>
      <c r="G293" s="186"/>
      <c r="H293" s="186"/>
      <c r="I293" s="189"/>
      <c r="J293" s="200">
        <f>BK293</f>
        <v>0</v>
      </c>
      <c r="K293" s="186"/>
      <c r="L293" s="191"/>
      <c r="M293" s="192"/>
      <c r="N293" s="193"/>
      <c r="O293" s="193"/>
      <c r="P293" s="194">
        <f>SUM(P294:P303)</f>
        <v>0</v>
      </c>
      <c r="Q293" s="193"/>
      <c r="R293" s="194">
        <f>SUM(R294:R303)</f>
        <v>2.9339646</v>
      </c>
      <c r="S293" s="193"/>
      <c r="T293" s="195">
        <f>SUM(T294:T303)</f>
        <v>1.8768</v>
      </c>
      <c r="AR293" s="196" t="s">
        <v>86</v>
      </c>
      <c r="AT293" s="197" t="s">
        <v>75</v>
      </c>
      <c r="AU293" s="197" t="s">
        <v>84</v>
      </c>
      <c r="AY293" s="196" t="s">
        <v>147</v>
      </c>
      <c r="BK293" s="198">
        <f>SUM(BK294:BK303)</f>
        <v>0</v>
      </c>
    </row>
    <row r="294" spans="1:65" s="2" customFormat="1" ht="21.75" customHeight="1">
      <c r="A294" s="31"/>
      <c r="B294" s="32"/>
      <c r="C294" s="201" t="s">
        <v>730</v>
      </c>
      <c r="D294" s="201" t="s">
        <v>149</v>
      </c>
      <c r="E294" s="202" t="s">
        <v>731</v>
      </c>
      <c r="F294" s="203" t="s">
        <v>732</v>
      </c>
      <c r="G294" s="204" t="s">
        <v>165</v>
      </c>
      <c r="H294" s="205">
        <v>259</v>
      </c>
      <c r="I294" s="206"/>
      <c r="J294" s="207">
        <f aca="true" t="shared" si="80" ref="J294:J303">ROUND(I294*H294,2)</f>
        <v>0</v>
      </c>
      <c r="K294" s="208"/>
      <c r="L294" s="36"/>
      <c r="M294" s="209" t="s">
        <v>1</v>
      </c>
      <c r="N294" s="210" t="s">
        <v>41</v>
      </c>
      <c r="O294" s="68"/>
      <c r="P294" s="211">
        <f aca="true" t="shared" si="81" ref="P294:P303">O294*H294</f>
        <v>0</v>
      </c>
      <c r="Q294" s="211">
        <v>0</v>
      </c>
      <c r="R294" s="211">
        <f aca="true" t="shared" si="82" ref="R294:R303">Q294*H294</f>
        <v>0</v>
      </c>
      <c r="S294" s="211">
        <v>0</v>
      </c>
      <c r="T294" s="212">
        <f aca="true" t="shared" si="83" ref="T294:T303"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13" t="s">
        <v>214</v>
      </c>
      <c r="AT294" s="213" t="s">
        <v>149</v>
      </c>
      <c r="AU294" s="213" t="s">
        <v>86</v>
      </c>
      <c r="AY294" s="14" t="s">
        <v>147</v>
      </c>
      <c r="BE294" s="214">
        <f aca="true" t="shared" si="84" ref="BE294:BE303">IF(N294="základní",J294,0)</f>
        <v>0</v>
      </c>
      <c r="BF294" s="214">
        <f aca="true" t="shared" si="85" ref="BF294:BF303">IF(N294="snížená",J294,0)</f>
        <v>0</v>
      </c>
      <c r="BG294" s="214">
        <f aca="true" t="shared" si="86" ref="BG294:BG303">IF(N294="zákl. přenesená",J294,0)</f>
        <v>0</v>
      </c>
      <c r="BH294" s="214">
        <f aca="true" t="shared" si="87" ref="BH294:BH303">IF(N294="sníž. přenesená",J294,0)</f>
        <v>0</v>
      </c>
      <c r="BI294" s="214">
        <f aca="true" t="shared" si="88" ref="BI294:BI303">IF(N294="nulová",J294,0)</f>
        <v>0</v>
      </c>
      <c r="BJ294" s="14" t="s">
        <v>84</v>
      </c>
      <c r="BK294" s="214">
        <f aca="true" t="shared" si="89" ref="BK294:BK303">ROUND(I294*H294,2)</f>
        <v>0</v>
      </c>
      <c r="BL294" s="14" t="s">
        <v>214</v>
      </c>
      <c r="BM294" s="213" t="s">
        <v>733</v>
      </c>
    </row>
    <row r="295" spans="1:65" s="2" customFormat="1" ht="21.75" customHeight="1">
      <c r="A295" s="31"/>
      <c r="B295" s="32"/>
      <c r="C295" s="201" t="s">
        <v>734</v>
      </c>
      <c r="D295" s="201" t="s">
        <v>149</v>
      </c>
      <c r="E295" s="202" t="s">
        <v>735</v>
      </c>
      <c r="F295" s="203" t="s">
        <v>736</v>
      </c>
      <c r="G295" s="204" t="s">
        <v>165</v>
      </c>
      <c r="H295" s="205">
        <v>259</v>
      </c>
      <c r="I295" s="206"/>
      <c r="J295" s="207">
        <f t="shared" si="80"/>
        <v>0</v>
      </c>
      <c r="K295" s="208"/>
      <c r="L295" s="36"/>
      <c r="M295" s="209" t="s">
        <v>1</v>
      </c>
      <c r="N295" s="210" t="s">
        <v>41</v>
      </c>
      <c r="O295" s="68"/>
      <c r="P295" s="211">
        <f t="shared" si="81"/>
        <v>0</v>
      </c>
      <c r="Q295" s="211">
        <v>0.0002</v>
      </c>
      <c r="R295" s="211">
        <f t="shared" si="82"/>
        <v>0.051800000000000006</v>
      </c>
      <c r="S295" s="211">
        <v>0</v>
      </c>
      <c r="T295" s="212">
        <f t="shared" si="8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213" t="s">
        <v>214</v>
      </c>
      <c r="AT295" s="213" t="s">
        <v>149</v>
      </c>
      <c r="AU295" s="213" t="s">
        <v>86</v>
      </c>
      <c r="AY295" s="14" t="s">
        <v>147</v>
      </c>
      <c r="BE295" s="214">
        <f t="shared" si="84"/>
        <v>0</v>
      </c>
      <c r="BF295" s="214">
        <f t="shared" si="85"/>
        <v>0</v>
      </c>
      <c r="BG295" s="214">
        <f t="shared" si="86"/>
        <v>0</v>
      </c>
      <c r="BH295" s="214">
        <f t="shared" si="87"/>
        <v>0</v>
      </c>
      <c r="BI295" s="214">
        <f t="shared" si="88"/>
        <v>0</v>
      </c>
      <c r="BJ295" s="14" t="s">
        <v>84</v>
      </c>
      <c r="BK295" s="214">
        <f t="shared" si="89"/>
        <v>0</v>
      </c>
      <c r="BL295" s="14" t="s">
        <v>214</v>
      </c>
      <c r="BM295" s="213" t="s">
        <v>737</v>
      </c>
    </row>
    <row r="296" spans="1:65" s="2" customFormat="1" ht="21.75" customHeight="1">
      <c r="A296" s="31"/>
      <c r="B296" s="32"/>
      <c r="C296" s="201" t="s">
        <v>738</v>
      </c>
      <c r="D296" s="201" t="s">
        <v>149</v>
      </c>
      <c r="E296" s="202" t="s">
        <v>739</v>
      </c>
      <c r="F296" s="203" t="s">
        <v>740</v>
      </c>
      <c r="G296" s="204" t="s">
        <v>165</v>
      </c>
      <c r="H296" s="205">
        <v>259</v>
      </c>
      <c r="I296" s="206"/>
      <c r="J296" s="207">
        <f t="shared" si="80"/>
        <v>0</v>
      </c>
      <c r="K296" s="208"/>
      <c r="L296" s="36"/>
      <c r="M296" s="209" t="s">
        <v>1</v>
      </c>
      <c r="N296" s="210" t="s">
        <v>41</v>
      </c>
      <c r="O296" s="68"/>
      <c r="P296" s="211">
        <f t="shared" si="81"/>
        <v>0</v>
      </c>
      <c r="Q296" s="211">
        <v>0.0075</v>
      </c>
      <c r="R296" s="211">
        <f t="shared" si="82"/>
        <v>1.9425</v>
      </c>
      <c r="S296" s="211">
        <v>0</v>
      </c>
      <c r="T296" s="212">
        <f t="shared" si="8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213" t="s">
        <v>214</v>
      </c>
      <c r="AT296" s="213" t="s">
        <v>149</v>
      </c>
      <c r="AU296" s="213" t="s">
        <v>86</v>
      </c>
      <c r="AY296" s="14" t="s">
        <v>147</v>
      </c>
      <c r="BE296" s="214">
        <f t="shared" si="84"/>
        <v>0</v>
      </c>
      <c r="BF296" s="214">
        <f t="shared" si="85"/>
        <v>0</v>
      </c>
      <c r="BG296" s="214">
        <f t="shared" si="86"/>
        <v>0</v>
      </c>
      <c r="BH296" s="214">
        <f t="shared" si="87"/>
        <v>0</v>
      </c>
      <c r="BI296" s="214">
        <f t="shared" si="88"/>
        <v>0</v>
      </c>
      <c r="BJ296" s="14" t="s">
        <v>84</v>
      </c>
      <c r="BK296" s="214">
        <f t="shared" si="89"/>
        <v>0</v>
      </c>
      <c r="BL296" s="14" t="s">
        <v>214</v>
      </c>
      <c r="BM296" s="213" t="s">
        <v>741</v>
      </c>
    </row>
    <row r="297" spans="1:65" s="2" customFormat="1" ht="21.75" customHeight="1">
      <c r="A297" s="31"/>
      <c r="B297" s="32"/>
      <c r="C297" s="201" t="s">
        <v>742</v>
      </c>
      <c r="D297" s="201" t="s">
        <v>149</v>
      </c>
      <c r="E297" s="202" t="s">
        <v>743</v>
      </c>
      <c r="F297" s="203" t="s">
        <v>744</v>
      </c>
      <c r="G297" s="204" t="s">
        <v>165</v>
      </c>
      <c r="H297" s="205">
        <v>577.4</v>
      </c>
      <c r="I297" s="206"/>
      <c r="J297" s="207">
        <f t="shared" si="80"/>
        <v>0</v>
      </c>
      <c r="K297" s="208"/>
      <c r="L297" s="36"/>
      <c r="M297" s="209" t="s">
        <v>1</v>
      </c>
      <c r="N297" s="210" t="s">
        <v>41</v>
      </c>
      <c r="O297" s="68"/>
      <c r="P297" s="211">
        <f t="shared" si="81"/>
        <v>0</v>
      </c>
      <c r="Q297" s="211">
        <v>0</v>
      </c>
      <c r="R297" s="211">
        <f t="shared" si="82"/>
        <v>0</v>
      </c>
      <c r="S297" s="211">
        <v>0.003</v>
      </c>
      <c r="T297" s="212">
        <f t="shared" si="83"/>
        <v>1.7322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213" t="s">
        <v>214</v>
      </c>
      <c r="AT297" s="213" t="s">
        <v>149</v>
      </c>
      <c r="AU297" s="213" t="s">
        <v>86</v>
      </c>
      <c r="AY297" s="14" t="s">
        <v>147</v>
      </c>
      <c r="BE297" s="214">
        <f t="shared" si="84"/>
        <v>0</v>
      </c>
      <c r="BF297" s="214">
        <f t="shared" si="85"/>
        <v>0</v>
      </c>
      <c r="BG297" s="214">
        <f t="shared" si="86"/>
        <v>0</v>
      </c>
      <c r="BH297" s="214">
        <f t="shared" si="87"/>
        <v>0</v>
      </c>
      <c r="BI297" s="214">
        <f t="shared" si="88"/>
        <v>0</v>
      </c>
      <c r="BJ297" s="14" t="s">
        <v>84</v>
      </c>
      <c r="BK297" s="214">
        <f t="shared" si="89"/>
        <v>0</v>
      </c>
      <c r="BL297" s="14" t="s">
        <v>214</v>
      </c>
      <c r="BM297" s="213" t="s">
        <v>745</v>
      </c>
    </row>
    <row r="298" spans="1:65" s="2" customFormat="1" ht="16.5" customHeight="1">
      <c r="A298" s="31"/>
      <c r="B298" s="32"/>
      <c r="C298" s="201" t="s">
        <v>746</v>
      </c>
      <c r="D298" s="201" t="s">
        <v>149</v>
      </c>
      <c r="E298" s="202" t="s">
        <v>747</v>
      </c>
      <c r="F298" s="203" t="s">
        <v>748</v>
      </c>
      <c r="G298" s="204" t="s">
        <v>165</v>
      </c>
      <c r="H298" s="205">
        <v>259</v>
      </c>
      <c r="I298" s="206"/>
      <c r="J298" s="207">
        <f t="shared" si="80"/>
        <v>0</v>
      </c>
      <c r="K298" s="208"/>
      <c r="L298" s="36"/>
      <c r="M298" s="209" t="s">
        <v>1</v>
      </c>
      <c r="N298" s="210" t="s">
        <v>41</v>
      </c>
      <c r="O298" s="68"/>
      <c r="P298" s="211">
        <f t="shared" si="81"/>
        <v>0</v>
      </c>
      <c r="Q298" s="211">
        <v>0.0003</v>
      </c>
      <c r="R298" s="211">
        <f t="shared" si="82"/>
        <v>0.07769999999999999</v>
      </c>
      <c r="S298" s="211">
        <v>0</v>
      </c>
      <c r="T298" s="212">
        <f t="shared" si="8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213" t="s">
        <v>214</v>
      </c>
      <c r="AT298" s="213" t="s">
        <v>149</v>
      </c>
      <c r="AU298" s="213" t="s">
        <v>86</v>
      </c>
      <c r="AY298" s="14" t="s">
        <v>147</v>
      </c>
      <c r="BE298" s="214">
        <f t="shared" si="84"/>
        <v>0</v>
      </c>
      <c r="BF298" s="214">
        <f t="shared" si="85"/>
        <v>0</v>
      </c>
      <c r="BG298" s="214">
        <f t="shared" si="86"/>
        <v>0</v>
      </c>
      <c r="BH298" s="214">
        <f t="shared" si="87"/>
        <v>0</v>
      </c>
      <c r="BI298" s="214">
        <f t="shared" si="88"/>
        <v>0</v>
      </c>
      <c r="BJ298" s="14" t="s">
        <v>84</v>
      </c>
      <c r="BK298" s="214">
        <f t="shared" si="89"/>
        <v>0</v>
      </c>
      <c r="BL298" s="14" t="s">
        <v>214</v>
      </c>
      <c r="BM298" s="213" t="s">
        <v>749</v>
      </c>
    </row>
    <row r="299" spans="1:65" s="2" customFormat="1" ht="33" customHeight="1">
      <c r="A299" s="31"/>
      <c r="B299" s="32"/>
      <c r="C299" s="215" t="s">
        <v>750</v>
      </c>
      <c r="D299" s="215" t="s">
        <v>227</v>
      </c>
      <c r="E299" s="216" t="s">
        <v>751</v>
      </c>
      <c r="F299" s="217" t="s">
        <v>752</v>
      </c>
      <c r="G299" s="218" t="s">
        <v>165</v>
      </c>
      <c r="H299" s="219">
        <v>284.9</v>
      </c>
      <c r="I299" s="220"/>
      <c r="J299" s="221">
        <f t="shared" si="80"/>
        <v>0</v>
      </c>
      <c r="K299" s="222"/>
      <c r="L299" s="223"/>
      <c r="M299" s="224" t="s">
        <v>1</v>
      </c>
      <c r="N299" s="225" t="s">
        <v>41</v>
      </c>
      <c r="O299" s="68"/>
      <c r="P299" s="211">
        <f t="shared" si="81"/>
        <v>0</v>
      </c>
      <c r="Q299" s="211">
        <v>0.00287</v>
      </c>
      <c r="R299" s="211">
        <f t="shared" si="82"/>
        <v>0.817663</v>
      </c>
      <c r="S299" s="211">
        <v>0</v>
      </c>
      <c r="T299" s="212">
        <f t="shared" si="8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213" t="s">
        <v>280</v>
      </c>
      <c r="AT299" s="213" t="s">
        <v>227</v>
      </c>
      <c r="AU299" s="213" t="s">
        <v>86</v>
      </c>
      <c r="AY299" s="14" t="s">
        <v>147</v>
      </c>
      <c r="BE299" s="214">
        <f t="shared" si="84"/>
        <v>0</v>
      </c>
      <c r="BF299" s="214">
        <f t="shared" si="85"/>
        <v>0</v>
      </c>
      <c r="BG299" s="214">
        <f t="shared" si="86"/>
        <v>0</v>
      </c>
      <c r="BH299" s="214">
        <f t="shared" si="87"/>
        <v>0</v>
      </c>
      <c r="BI299" s="214">
        <f t="shared" si="88"/>
        <v>0</v>
      </c>
      <c r="BJ299" s="14" t="s">
        <v>84</v>
      </c>
      <c r="BK299" s="214">
        <f t="shared" si="89"/>
        <v>0</v>
      </c>
      <c r="BL299" s="14" t="s">
        <v>214</v>
      </c>
      <c r="BM299" s="213" t="s">
        <v>753</v>
      </c>
    </row>
    <row r="300" spans="1:65" s="2" customFormat="1" ht="16.5" customHeight="1">
      <c r="A300" s="31"/>
      <c r="B300" s="32"/>
      <c r="C300" s="201" t="s">
        <v>754</v>
      </c>
      <c r="D300" s="201" t="s">
        <v>149</v>
      </c>
      <c r="E300" s="202" t="s">
        <v>755</v>
      </c>
      <c r="F300" s="203" t="s">
        <v>756</v>
      </c>
      <c r="G300" s="204" t="s">
        <v>299</v>
      </c>
      <c r="H300" s="205">
        <v>482</v>
      </c>
      <c r="I300" s="206"/>
      <c r="J300" s="207">
        <f t="shared" si="80"/>
        <v>0</v>
      </c>
      <c r="K300" s="208"/>
      <c r="L300" s="36"/>
      <c r="M300" s="209" t="s">
        <v>1</v>
      </c>
      <c r="N300" s="210" t="s">
        <v>41</v>
      </c>
      <c r="O300" s="68"/>
      <c r="P300" s="211">
        <f t="shared" si="81"/>
        <v>0</v>
      </c>
      <c r="Q300" s="211">
        <v>0</v>
      </c>
      <c r="R300" s="211">
        <f t="shared" si="82"/>
        <v>0</v>
      </c>
      <c r="S300" s="211">
        <v>0.0003</v>
      </c>
      <c r="T300" s="212">
        <f t="shared" si="83"/>
        <v>0.14459999999999998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213" t="s">
        <v>214</v>
      </c>
      <c r="AT300" s="213" t="s">
        <v>149</v>
      </c>
      <c r="AU300" s="213" t="s">
        <v>86</v>
      </c>
      <c r="AY300" s="14" t="s">
        <v>147</v>
      </c>
      <c r="BE300" s="214">
        <f t="shared" si="84"/>
        <v>0</v>
      </c>
      <c r="BF300" s="214">
        <f t="shared" si="85"/>
        <v>0</v>
      </c>
      <c r="BG300" s="214">
        <f t="shared" si="86"/>
        <v>0</v>
      </c>
      <c r="BH300" s="214">
        <f t="shared" si="87"/>
        <v>0</v>
      </c>
      <c r="BI300" s="214">
        <f t="shared" si="88"/>
        <v>0</v>
      </c>
      <c r="BJ300" s="14" t="s">
        <v>84</v>
      </c>
      <c r="BK300" s="214">
        <f t="shared" si="89"/>
        <v>0</v>
      </c>
      <c r="BL300" s="14" t="s">
        <v>214</v>
      </c>
      <c r="BM300" s="213" t="s">
        <v>757</v>
      </c>
    </row>
    <row r="301" spans="1:65" s="2" customFormat="1" ht="16.5" customHeight="1">
      <c r="A301" s="31"/>
      <c r="B301" s="32"/>
      <c r="C301" s="201" t="s">
        <v>758</v>
      </c>
      <c r="D301" s="201" t="s">
        <v>149</v>
      </c>
      <c r="E301" s="202" t="s">
        <v>759</v>
      </c>
      <c r="F301" s="203" t="s">
        <v>760</v>
      </c>
      <c r="G301" s="204" t="s">
        <v>299</v>
      </c>
      <c r="H301" s="205">
        <v>189</v>
      </c>
      <c r="I301" s="206"/>
      <c r="J301" s="207">
        <f t="shared" si="80"/>
        <v>0</v>
      </c>
      <c r="K301" s="208"/>
      <c r="L301" s="36"/>
      <c r="M301" s="209" t="s">
        <v>1</v>
      </c>
      <c r="N301" s="210" t="s">
        <v>41</v>
      </c>
      <c r="O301" s="68"/>
      <c r="P301" s="211">
        <f t="shared" si="81"/>
        <v>0</v>
      </c>
      <c r="Q301" s="211">
        <v>1E-05</v>
      </c>
      <c r="R301" s="211">
        <f t="shared" si="82"/>
        <v>0.0018900000000000002</v>
      </c>
      <c r="S301" s="211">
        <v>0</v>
      </c>
      <c r="T301" s="212">
        <f t="shared" si="8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213" t="s">
        <v>214</v>
      </c>
      <c r="AT301" s="213" t="s">
        <v>149</v>
      </c>
      <c r="AU301" s="213" t="s">
        <v>86</v>
      </c>
      <c r="AY301" s="14" t="s">
        <v>147</v>
      </c>
      <c r="BE301" s="214">
        <f t="shared" si="84"/>
        <v>0</v>
      </c>
      <c r="BF301" s="214">
        <f t="shared" si="85"/>
        <v>0</v>
      </c>
      <c r="BG301" s="214">
        <f t="shared" si="86"/>
        <v>0</v>
      </c>
      <c r="BH301" s="214">
        <f t="shared" si="87"/>
        <v>0</v>
      </c>
      <c r="BI301" s="214">
        <f t="shared" si="88"/>
        <v>0</v>
      </c>
      <c r="BJ301" s="14" t="s">
        <v>84</v>
      </c>
      <c r="BK301" s="214">
        <f t="shared" si="89"/>
        <v>0</v>
      </c>
      <c r="BL301" s="14" t="s">
        <v>214</v>
      </c>
      <c r="BM301" s="213" t="s">
        <v>761</v>
      </c>
    </row>
    <row r="302" spans="1:65" s="2" customFormat="1" ht="16.5" customHeight="1">
      <c r="A302" s="31"/>
      <c r="B302" s="32"/>
      <c r="C302" s="215" t="s">
        <v>14</v>
      </c>
      <c r="D302" s="215" t="s">
        <v>227</v>
      </c>
      <c r="E302" s="216" t="s">
        <v>762</v>
      </c>
      <c r="F302" s="217" t="s">
        <v>763</v>
      </c>
      <c r="G302" s="218" t="s">
        <v>299</v>
      </c>
      <c r="H302" s="219">
        <v>192.78</v>
      </c>
      <c r="I302" s="220"/>
      <c r="J302" s="221">
        <f t="shared" si="80"/>
        <v>0</v>
      </c>
      <c r="K302" s="222"/>
      <c r="L302" s="223"/>
      <c r="M302" s="224" t="s">
        <v>1</v>
      </c>
      <c r="N302" s="225" t="s">
        <v>41</v>
      </c>
      <c r="O302" s="68"/>
      <c r="P302" s="211">
        <f t="shared" si="81"/>
        <v>0</v>
      </c>
      <c r="Q302" s="211">
        <v>0.00022</v>
      </c>
      <c r="R302" s="211">
        <f t="shared" si="82"/>
        <v>0.0424116</v>
      </c>
      <c r="S302" s="211">
        <v>0</v>
      </c>
      <c r="T302" s="212">
        <f t="shared" si="8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13" t="s">
        <v>280</v>
      </c>
      <c r="AT302" s="213" t="s">
        <v>227</v>
      </c>
      <c r="AU302" s="213" t="s">
        <v>86</v>
      </c>
      <c r="AY302" s="14" t="s">
        <v>147</v>
      </c>
      <c r="BE302" s="214">
        <f t="shared" si="84"/>
        <v>0</v>
      </c>
      <c r="BF302" s="214">
        <f t="shared" si="85"/>
        <v>0</v>
      </c>
      <c r="BG302" s="214">
        <f t="shared" si="86"/>
        <v>0</v>
      </c>
      <c r="BH302" s="214">
        <f t="shared" si="87"/>
        <v>0</v>
      </c>
      <c r="BI302" s="214">
        <f t="shared" si="88"/>
        <v>0</v>
      </c>
      <c r="BJ302" s="14" t="s">
        <v>84</v>
      </c>
      <c r="BK302" s="214">
        <f t="shared" si="89"/>
        <v>0</v>
      </c>
      <c r="BL302" s="14" t="s">
        <v>214</v>
      </c>
      <c r="BM302" s="213" t="s">
        <v>764</v>
      </c>
    </row>
    <row r="303" spans="1:65" s="2" customFormat="1" ht="21.75" customHeight="1">
      <c r="A303" s="31"/>
      <c r="B303" s="32"/>
      <c r="C303" s="201" t="s">
        <v>765</v>
      </c>
      <c r="D303" s="201" t="s">
        <v>149</v>
      </c>
      <c r="E303" s="202" t="s">
        <v>766</v>
      </c>
      <c r="F303" s="203" t="s">
        <v>767</v>
      </c>
      <c r="G303" s="204" t="s">
        <v>174</v>
      </c>
      <c r="H303" s="205">
        <v>2.934</v>
      </c>
      <c r="I303" s="206"/>
      <c r="J303" s="207">
        <f t="shared" si="80"/>
        <v>0</v>
      </c>
      <c r="K303" s="208"/>
      <c r="L303" s="36"/>
      <c r="M303" s="209" t="s">
        <v>1</v>
      </c>
      <c r="N303" s="210" t="s">
        <v>41</v>
      </c>
      <c r="O303" s="68"/>
      <c r="P303" s="211">
        <f t="shared" si="81"/>
        <v>0</v>
      </c>
      <c r="Q303" s="211">
        <v>0</v>
      </c>
      <c r="R303" s="211">
        <f t="shared" si="82"/>
        <v>0</v>
      </c>
      <c r="S303" s="211">
        <v>0</v>
      </c>
      <c r="T303" s="212">
        <f t="shared" si="8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213" t="s">
        <v>214</v>
      </c>
      <c r="AT303" s="213" t="s">
        <v>149</v>
      </c>
      <c r="AU303" s="213" t="s">
        <v>86</v>
      </c>
      <c r="AY303" s="14" t="s">
        <v>147</v>
      </c>
      <c r="BE303" s="214">
        <f t="shared" si="84"/>
        <v>0</v>
      </c>
      <c r="BF303" s="214">
        <f t="shared" si="85"/>
        <v>0</v>
      </c>
      <c r="BG303" s="214">
        <f t="shared" si="86"/>
        <v>0</v>
      </c>
      <c r="BH303" s="214">
        <f t="shared" si="87"/>
        <v>0</v>
      </c>
      <c r="BI303" s="214">
        <f t="shared" si="88"/>
        <v>0</v>
      </c>
      <c r="BJ303" s="14" t="s">
        <v>84</v>
      </c>
      <c r="BK303" s="214">
        <f t="shared" si="89"/>
        <v>0</v>
      </c>
      <c r="BL303" s="14" t="s">
        <v>214</v>
      </c>
      <c r="BM303" s="213" t="s">
        <v>768</v>
      </c>
    </row>
    <row r="304" spans="2:63" s="12" customFormat="1" ht="22.75" customHeight="1">
      <c r="B304" s="185"/>
      <c r="C304" s="186"/>
      <c r="D304" s="187" t="s">
        <v>75</v>
      </c>
      <c r="E304" s="199" t="s">
        <v>769</v>
      </c>
      <c r="F304" s="199" t="s">
        <v>770</v>
      </c>
      <c r="G304" s="186"/>
      <c r="H304" s="186"/>
      <c r="I304" s="189"/>
      <c r="J304" s="200">
        <f>BK304</f>
        <v>0</v>
      </c>
      <c r="K304" s="186"/>
      <c r="L304" s="191"/>
      <c r="M304" s="192"/>
      <c r="N304" s="193"/>
      <c r="O304" s="193"/>
      <c r="P304" s="194">
        <f>SUM(P305:P317)</f>
        <v>0</v>
      </c>
      <c r="Q304" s="193"/>
      <c r="R304" s="194">
        <f>SUM(R305:R317)</f>
        <v>11.304608199999999</v>
      </c>
      <c r="S304" s="193"/>
      <c r="T304" s="195">
        <f>SUM(T305:T317)</f>
        <v>5.853439999999999</v>
      </c>
      <c r="AR304" s="196" t="s">
        <v>86</v>
      </c>
      <c r="AT304" s="197" t="s">
        <v>75</v>
      </c>
      <c r="AU304" s="197" t="s">
        <v>84</v>
      </c>
      <c r="AY304" s="196" t="s">
        <v>147</v>
      </c>
      <c r="BK304" s="198">
        <f>SUM(BK305:BK317)</f>
        <v>0</v>
      </c>
    </row>
    <row r="305" spans="1:65" s="2" customFormat="1" ht="16.5" customHeight="1">
      <c r="A305" s="31"/>
      <c r="B305" s="32"/>
      <c r="C305" s="201" t="s">
        <v>771</v>
      </c>
      <c r="D305" s="201" t="s">
        <v>149</v>
      </c>
      <c r="E305" s="202" t="s">
        <v>772</v>
      </c>
      <c r="F305" s="203" t="s">
        <v>773</v>
      </c>
      <c r="G305" s="204" t="s">
        <v>165</v>
      </c>
      <c r="H305" s="205">
        <v>448.98</v>
      </c>
      <c r="I305" s="206"/>
      <c r="J305" s="207">
        <f aca="true" t="shared" si="90" ref="J305:J317">ROUND(I305*H305,2)</f>
        <v>0</v>
      </c>
      <c r="K305" s="208"/>
      <c r="L305" s="36"/>
      <c r="M305" s="209" t="s">
        <v>1</v>
      </c>
      <c r="N305" s="210" t="s">
        <v>41</v>
      </c>
      <c r="O305" s="68"/>
      <c r="P305" s="211">
        <f aca="true" t="shared" si="91" ref="P305:P317">O305*H305</f>
        <v>0</v>
      </c>
      <c r="Q305" s="211">
        <v>0</v>
      </c>
      <c r="R305" s="211">
        <f aca="true" t="shared" si="92" ref="R305:R317">Q305*H305</f>
        <v>0</v>
      </c>
      <c r="S305" s="211">
        <v>0</v>
      </c>
      <c r="T305" s="212">
        <f aca="true" t="shared" si="93" ref="T305:T317"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213" t="s">
        <v>214</v>
      </c>
      <c r="AT305" s="213" t="s">
        <v>149</v>
      </c>
      <c r="AU305" s="213" t="s">
        <v>86</v>
      </c>
      <c r="AY305" s="14" t="s">
        <v>147</v>
      </c>
      <c r="BE305" s="214">
        <f aca="true" t="shared" si="94" ref="BE305:BE317">IF(N305="základní",J305,0)</f>
        <v>0</v>
      </c>
      <c r="BF305" s="214">
        <f aca="true" t="shared" si="95" ref="BF305:BF317">IF(N305="snížená",J305,0)</f>
        <v>0</v>
      </c>
      <c r="BG305" s="214">
        <f aca="true" t="shared" si="96" ref="BG305:BG317">IF(N305="zákl. přenesená",J305,0)</f>
        <v>0</v>
      </c>
      <c r="BH305" s="214">
        <f aca="true" t="shared" si="97" ref="BH305:BH317">IF(N305="sníž. přenesená",J305,0)</f>
        <v>0</v>
      </c>
      <c r="BI305" s="214">
        <f aca="true" t="shared" si="98" ref="BI305:BI317">IF(N305="nulová",J305,0)</f>
        <v>0</v>
      </c>
      <c r="BJ305" s="14" t="s">
        <v>84</v>
      </c>
      <c r="BK305" s="214">
        <f aca="true" t="shared" si="99" ref="BK305:BK317">ROUND(I305*H305,2)</f>
        <v>0</v>
      </c>
      <c r="BL305" s="14" t="s">
        <v>214</v>
      </c>
      <c r="BM305" s="213" t="s">
        <v>774</v>
      </c>
    </row>
    <row r="306" spans="1:65" s="2" customFormat="1" ht="16.5" customHeight="1">
      <c r="A306" s="31"/>
      <c r="B306" s="32"/>
      <c r="C306" s="201" t="s">
        <v>775</v>
      </c>
      <c r="D306" s="201" t="s">
        <v>149</v>
      </c>
      <c r="E306" s="202" t="s">
        <v>776</v>
      </c>
      <c r="F306" s="203" t="s">
        <v>777</v>
      </c>
      <c r="G306" s="204" t="s">
        <v>165</v>
      </c>
      <c r="H306" s="205">
        <v>448.98</v>
      </c>
      <c r="I306" s="206"/>
      <c r="J306" s="207">
        <f t="shared" si="90"/>
        <v>0</v>
      </c>
      <c r="K306" s="208"/>
      <c r="L306" s="36"/>
      <c r="M306" s="209" t="s">
        <v>1</v>
      </c>
      <c r="N306" s="210" t="s">
        <v>41</v>
      </c>
      <c r="O306" s="68"/>
      <c r="P306" s="211">
        <f t="shared" si="91"/>
        <v>0</v>
      </c>
      <c r="Q306" s="211">
        <v>0.0003</v>
      </c>
      <c r="R306" s="211">
        <f t="shared" si="92"/>
        <v>0.13469399999999998</v>
      </c>
      <c r="S306" s="211">
        <v>0</v>
      </c>
      <c r="T306" s="212">
        <f t="shared" si="9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213" t="s">
        <v>214</v>
      </c>
      <c r="AT306" s="213" t="s">
        <v>149</v>
      </c>
      <c r="AU306" s="213" t="s">
        <v>86</v>
      </c>
      <c r="AY306" s="14" t="s">
        <v>147</v>
      </c>
      <c r="BE306" s="214">
        <f t="shared" si="94"/>
        <v>0</v>
      </c>
      <c r="BF306" s="214">
        <f t="shared" si="95"/>
        <v>0</v>
      </c>
      <c r="BG306" s="214">
        <f t="shared" si="96"/>
        <v>0</v>
      </c>
      <c r="BH306" s="214">
        <f t="shared" si="97"/>
        <v>0</v>
      </c>
      <c r="BI306" s="214">
        <f t="shared" si="98"/>
        <v>0</v>
      </c>
      <c r="BJ306" s="14" t="s">
        <v>84</v>
      </c>
      <c r="BK306" s="214">
        <f t="shared" si="99"/>
        <v>0</v>
      </c>
      <c r="BL306" s="14" t="s">
        <v>214</v>
      </c>
      <c r="BM306" s="213" t="s">
        <v>778</v>
      </c>
    </row>
    <row r="307" spans="1:65" s="2" customFormat="1" ht="16.5" customHeight="1">
      <c r="A307" s="31"/>
      <c r="B307" s="32"/>
      <c r="C307" s="201" t="s">
        <v>779</v>
      </c>
      <c r="D307" s="201" t="s">
        <v>149</v>
      </c>
      <c r="E307" s="202" t="s">
        <v>780</v>
      </c>
      <c r="F307" s="203" t="s">
        <v>781</v>
      </c>
      <c r="G307" s="204" t="s">
        <v>165</v>
      </c>
      <c r="H307" s="205">
        <v>448.98</v>
      </c>
      <c r="I307" s="206"/>
      <c r="J307" s="207">
        <f t="shared" si="90"/>
        <v>0</v>
      </c>
      <c r="K307" s="208"/>
      <c r="L307" s="36"/>
      <c r="M307" s="209" t="s">
        <v>1</v>
      </c>
      <c r="N307" s="210" t="s">
        <v>41</v>
      </c>
      <c r="O307" s="68"/>
      <c r="P307" s="211">
        <f t="shared" si="91"/>
        <v>0</v>
      </c>
      <c r="Q307" s="211">
        <v>0.0045</v>
      </c>
      <c r="R307" s="211">
        <f t="shared" si="92"/>
        <v>2.02041</v>
      </c>
      <c r="S307" s="211">
        <v>0</v>
      </c>
      <c r="T307" s="212">
        <f t="shared" si="9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213" t="s">
        <v>214</v>
      </c>
      <c r="AT307" s="213" t="s">
        <v>149</v>
      </c>
      <c r="AU307" s="213" t="s">
        <v>86</v>
      </c>
      <c r="AY307" s="14" t="s">
        <v>147</v>
      </c>
      <c r="BE307" s="214">
        <f t="shared" si="94"/>
        <v>0</v>
      </c>
      <c r="BF307" s="214">
        <f t="shared" si="95"/>
        <v>0</v>
      </c>
      <c r="BG307" s="214">
        <f t="shared" si="96"/>
        <v>0</v>
      </c>
      <c r="BH307" s="214">
        <f t="shared" si="97"/>
        <v>0</v>
      </c>
      <c r="BI307" s="214">
        <f t="shared" si="98"/>
        <v>0</v>
      </c>
      <c r="BJ307" s="14" t="s">
        <v>84</v>
      </c>
      <c r="BK307" s="214">
        <f t="shared" si="99"/>
        <v>0</v>
      </c>
      <c r="BL307" s="14" t="s">
        <v>214</v>
      </c>
      <c r="BM307" s="213" t="s">
        <v>782</v>
      </c>
    </row>
    <row r="308" spans="1:65" s="2" customFormat="1" ht="16.5" customHeight="1">
      <c r="A308" s="31"/>
      <c r="B308" s="32"/>
      <c r="C308" s="201" t="s">
        <v>783</v>
      </c>
      <c r="D308" s="201" t="s">
        <v>149</v>
      </c>
      <c r="E308" s="202" t="s">
        <v>784</v>
      </c>
      <c r="F308" s="203" t="s">
        <v>785</v>
      </c>
      <c r="G308" s="204" t="s">
        <v>299</v>
      </c>
      <c r="H308" s="205">
        <v>68</v>
      </c>
      <c r="I308" s="206"/>
      <c r="J308" s="207">
        <f t="shared" si="90"/>
        <v>0</v>
      </c>
      <c r="K308" s="208"/>
      <c r="L308" s="36"/>
      <c r="M308" s="209" t="s">
        <v>1</v>
      </c>
      <c r="N308" s="210" t="s">
        <v>41</v>
      </c>
      <c r="O308" s="68"/>
      <c r="P308" s="211">
        <f t="shared" si="91"/>
        <v>0</v>
      </c>
      <c r="Q308" s="211">
        <v>0.0002</v>
      </c>
      <c r="R308" s="211">
        <f t="shared" si="92"/>
        <v>0.013600000000000001</v>
      </c>
      <c r="S308" s="211">
        <v>0</v>
      </c>
      <c r="T308" s="212">
        <f t="shared" si="9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213" t="s">
        <v>214</v>
      </c>
      <c r="AT308" s="213" t="s">
        <v>149</v>
      </c>
      <c r="AU308" s="213" t="s">
        <v>86</v>
      </c>
      <c r="AY308" s="14" t="s">
        <v>147</v>
      </c>
      <c r="BE308" s="214">
        <f t="shared" si="94"/>
        <v>0</v>
      </c>
      <c r="BF308" s="214">
        <f t="shared" si="95"/>
        <v>0</v>
      </c>
      <c r="BG308" s="214">
        <f t="shared" si="96"/>
        <v>0</v>
      </c>
      <c r="BH308" s="214">
        <f t="shared" si="97"/>
        <v>0</v>
      </c>
      <c r="BI308" s="214">
        <f t="shared" si="98"/>
        <v>0</v>
      </c>
      <c r="BJ308" s="14" t="s">
        <v>84</v>
      </c>
      <c r="BK308" s="214">
        <f t="shared" si="99"/>
        <v>0</v>
      </c>
      <c r="BL308" s="14" t="s">
        <v>214</v>
      </c>
      <c r="BM308" s="213" t="s">
        <v>786</v>
      </c>
    </row>
    <row r="309" spans="1:65" s="2" customFormat="1" ht="16.5" customHeight="1">
      <c r="A309" s="31"/>
      <c r="B309" s="32"/>
      <c r="C309" s="215" t="s">
        <v>787</v>
      </c>
      <c r="D309" s="215" t="s">
        <v>227</v>
      </c>
      <c r="E309" s="216" t="s">
        <v>788</v>
      </c>
      <c r="F309" s="217" t="s">
        <v>789</v>
      </c>
      <c r="G309" s="218" t="s">
        <v>299</v>
      </c>
      <c r="H309" s="219">
        <v>74.8</v>
      </c>
      <c r="I309" s="220"/>
      <c r="J309" s="221">
        <f t="shared" si="90"/>
        <v>0</v>
      </c>
      <c r="K309" s="222"/>
      <c r="L309" s="223"/>
      <c r="M309" s="224" t="s">
        <v>1</v>
      </c>
      <c r="N309" s="225" t="s">
        <v>41</v>
      </c>
      <c r="O309" s="68"/>
      <c r="P309" s="211">
        <f t="shared" si="91"/>
        <v>0</v>
      </c>
      <c r="Q309" s="211">
        <v>0.0003</v>
      </c>
      <c r="R309" s="211">
        <f t="shared" si="92"/>
        <v>0.022439999999999998</v>
      </c>
      <c r="S309" s="211">
        <v>0</v>
      </c>
      <c r="T309" s="212">
        <f t="shared" si="9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213" t="s">
        <v>280</v>
      </c>
      <c r="AT309" s="213" t="s">
        <v>227</v>
      </c>
      <c r="AU309" s="213" t="s">
        <v>86</v>
      </c>
      <c r="AY309" s="14" t="s">
        <v>147</v>
      </c>
      <c r="BE309" s="214">
        <f t="shared" si="94"/>
        <v>0</v>
      </c>
      <c r="BF309" s="214">
        <f t="shared" si="95"/>
        <v>0</v>
      </c>
      <c r="BG309" s="214">
        <f t="shared" si="96"/>
        <v>0</v>
      </c>
      <c r="BH309" s="214">
        <f t="shared" si="97"/>
        <v>0</v>
      </c>
      <c r="BI309" s="214">
        <f t="shared" si="98"/>
        <v>0</v>
      </c>
      <c r="BJ309" s="14" t="s">
        <v>84</v>
      </c>
      <c r="BK309" s="214">
        <f t="shared" si="99"/>
        <v>0</v>
      </c>
      <c r="BL309" s="14" t="s">
        <v>214</v>
      </c>
      <c r="BM309" s="213" t="s">
        <v>790</v>
      </c>
    </row>
    <row r="310" spans="1:65" s="2" customFormat="1" ht="21.75" customHeight="1">
      <c r="A310" s="31"/>
      <c r="B310" s="32"/>
      <c r="C310" s="201" t="s">
        <v>791</v>
      </c>
      <c r="D310" s="201" t="s">
        <v>149</v>
      </c>
      <c r="E310" s="202" t="s">
        <v>792</v>
      </c>
      <c r="F310" s="203" t="s">
        <v>793</v>
      </c>
      <c r="G310" s="204" t="s">
        <v>165</v>
      </c>
      <c r="H310" s="205">
        <v>215.2</v>
      </c>
      <c r="I310" s="206"/>
      <c r="J310" s="207">
        <f t="shared" si="90"/>
        <v>0</v>
      </c>
      <c r="K310" s="208"/>
      <c r="L310" s="36"/>
      <c r="M310" s="209" t="s">
        <v>1</v>
      </c>
      <c r="N310" s="210" t="s">
        <v>41</v>
      </c>
      <c r="O310" s="68"/>
      <c r="P310" s="211">
        <f t="shared" si="91"/>
        <v>0</v>
      </c>
      <c r="Q310" s="211">
        <v>0</v>
      </c>
      <c r="R310" s="211">
        <f t="shared" si="92"/>
        <v>0</v>
      </c>
      <c r="S310" s="211">
        <v>0.0272</v>
      </c>
      <c r="T310" s="212">
        <f t="shared" si="93"/>
        <v>5.853439999999999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213" t="s">
        <v>214</v>
      </c>
      <c r="AT310" s="213" t="s">
        <v>149</v>
      </c>
      <c r="AU310" s="213" t="s">
        <v>86</v>
      </c>
      <c r="AY310" s="14" t="s">
        <v>147</v>
      </c>
      <c r="BE310" s="214">
        <f t="shared" si="94"/>
        <v>0</v>
      </c>
      <c r="BF310" s="214">
        <f t="shared" si="95"/>
        <v>0</v>
      </c>
      <c r="BG310" s="214">
        <f t="shared" si="96"/>
        <v>0</v>
      </c>
      <c r="BH310" s="214">
        <f t="shared" si="97"/>
        <v>0</v>
      </c>
      <c r="BI310" s="214">
        <f t="shared" si="98"/>
        <v>0</v>
      </c>
      <c r="BJ310" s="14" t="s">
        <v>84</v>
      </c>
      <c r="BK310" s="214">
        <f t="shared" si="99"/>
        <v>0</v>
      </c>
      <c r="BL310" s="14" t="s">
        <v>214</v>
      </c>
      <c r="BM310" s="213" t="s">
        <v>794</v>
      </c>
    </row>
    <row r="311" spans="1:65" s="2" customFormat="1" ht="21.75" customHeight="1">
      <c r="A311" s="31"/>
      <c r="B311" s="32"/>
      <c r="C311" s="201" t="s">
        <v>795</v>
      </c>
      <c r="D311" s="201" t="s">
        <v>149</v>
      </c>
      <c r="E311" s="202" t="s">
        <v>796</v>
      </c>
      <c r="F311" s="203" t="s">
        <v>797</v>
      </c>
      <c r="G311" s="204" t="s">
        <v>165</v>
      </c>
      <c r="H311" s="205">
        <v>448.98</v>
      </c>
      <c r="I311" s="206"/>
      <c r="J311" s="207">
        <f t="shared" si="90"/>
        <v>0</v>
      </c>
      <c r="K311" s="208"/>
      <c r="L311" s="36"/>
      <c r="M311" s="209" t="s">
        <v>1</v>
      </c>
      <c r="N311" s="210" t="s">
        <v>41</v>
      </c>
      <c r="O311" s="68"/>
      <c r="P311" s="211">
        <f t="shared" si="91"/>
        <v>0</v>
      </c>
      <c r="Q311" s="211">
        <v>0.00605</v>
      </c>
      <c r="R311" s="211">
        <f t="shared" si="92"/>
        <v>2.716329</v>
      </c>
      <c r="S311" s="211">
        <v>0</v>
      </c>
      <c r="T311" s="212">
        <f t="shared" si="9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213" t="s">
        <v>214</v>
      </c>
      <c r="AT311" s="213" t="s">
        <v>149</v>
      </c>
      <c r="AU311" s="213" t="s">
        <v>86</v>
      </c>
      <c r="AY311" s="14" t="s">
        <v>147</v>
      </c>
      <c r="BE311" s="214">
        <f t="shared" si="94"/>
        <v>0</v>
      </c>
      <c r="BF311" s="214">
        <f t="shared" si="95"/>
        <v>0</v>
      </c>
      <c r="BG311" s="214">
        <f t="shared" si="96"/>
        <v>0</v>
      </c>
      <c r="BH311" s="214">
        <f t="shared" si="97"/>
        <v>0</v>
      </c>
      <c r="BI311" s="214">
        <f t="shared" si="98"/>
        <v>0</v>
      </c>
      <c r="BJ311" s="14" t="s">
        <v>84</v>
      </c>
      <c r="BK311" s="214">
        <f t="shared" si="99"/>
        <v>0</v>
      </c>
      <c r="BL311" s="14" t="s">
        <v>214</v>
      </c>
      <c r="BM311" s="213" t="s">
        <v>798</v>
      </c>
    </row>
    <row r="312" spans="1:65" s="2" customFormat="1" ht="16.5" customHeight="1">
      <c r="A312" s="31"/>
      <c r="B312" s="32"/>
      <c r="C312" s="215" t="s">
        <v>799</v>
      </c>
      <c r="D312" s="215" t="s">
        <v>227</v>
      </c>
      <c r="E312" s="216" t="s">
        <v>800</v>
      </c>
      <c r="F312" s="217" t="s">
        <v>801</v>
      </c>
      <c r="G312" s="218" t="s">
        <v>165</v>
      </c>
      <c r="H312" s="219">
        <v>493.878</v>
      </c>
      <c r="I312" s="220"/>
      <c r="J312" s="221">
        <f t="shared" si="90"/>
        <v>0</v>
      </c>
      <c r="K312" s="222"/>
      <c r="L312" s="223"/>
      <c r="M312" s="224" t="s">
        <v>1</v>
      </c>
      <c r="N312" s="225" t="s">
        <v>41</v>
      </c>
      <c r="O312" s="68"/>
      <c r="P312" s="211">
        <f t="shared" si="91"/>
        <v>0</v>
      </c>
      <c r="Q312" s="211">
        <v>0.0129</v>
      </c>
      <c r="R312" s="211">
        <f t="shared" si="92"/>
        <v>6.3710262</v>
      </c>
      <c r="S312" s="211">
        <v>0</v>
      </c>
      <c r="T312" s="212">
        <f t="shared" si="9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213" t="s">
        <v>280</v>
      </c>
      <c r="AT312" s="213" t="s">
        <v>227</v>
      </c>
      <c r="AU312" s="213" t="s">
        <v>86</v>
      </c>
      <c r="AY312" s="14" t="s">
        <v>147</v>
      </c>
      <c r="BE312" s="214">
        <f t="shared" si="94"/>
        <v>0</v>
      </c>
      <c r="BF312" s="214">
        <f t="shared" si="95"/>
        <v>0</v>
      </c>
      <c r="BG312" s="214">
        <f t="shared" si="96"/>
        <v>0</v>
      </c>
      <c r="BH312" s="214">
        <f t="shared" si="97"/>
        <v>0</v>
      </c>
      <c r="BI312" s="214">
        <f t="shared" si="98"/>
        <v>0</v>
      </c>
      <c r="BJ312" s="14" t="s">
        <v>84</v>
      </c>
      <c r="BK312" s="214">
        <f t="shared" si="99"/>
        <v>0</v>
      </c>
      <c r="BL312" s="14" t="s">
        <v>214</v>
      </c>
      <c r="BM312" s="213" t="s">
        <v>802</v>
      </c>
    </row>
    <row r="313" spans="1:65" s="2" customFormat="1" ht="16.5" customHeight="1">
      <c r="A313" s="31"/>
      <c r="B313" s="32"/>
      <c r="C313" s="201" t="s">
        <v>803</v>
      </c>
      <c r="D313" s="201" t="s">
        <v>149</v>
      </c>
      <c r="E313" s="202" t="s">
        <v>804</v>
      </c>
      <c r="F313" s="203" t="s">
        <v>805</v>
      </c>
      <c r="G313" s="204" t="s">
        <v>299</v>
      </c>
      <c r="H313" s="205">
        <v>122</v>
      </c>
      <c r="I313" s="206"/>
      <c r="J313" s="207">
        <f t="shared" si="90"/>
        <v>0</v>
      </c>
      <c r="K313" s="208"/>
      <c r="L313" s="36"/>
      <c r="M313" s="209" t="s">
        <v>1</v>
      </c>
      <c r="N313" s="210" t="s">
        <v>41</v>
      </c>
      <c r="O313" s="68"/>
      <c r="P313" s="211">
        <f t="shared" si="91"/>
        <v>0</v>
      </c>
      <c r="Q313" s="211">
        <v>3E-05</v>
      </c>
      <c r="R313" s="211">
        <f t="shared" si="92"/>
        <v>0.00366</v>
      </c>
      <c r="S313" s="211">
        <v>0</v>
      </c>
      <c r="T313" s="212">
        <f t="shared" si="9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213" t="s">
        <v>214</v>
      </c>
      <c r="AT313" s="213" t="s">
        <v>149</v>
      </c>
      <c r="AU313" s="213" t="s">
        <v>86</v>
      </c>
      <c r="AY313" s="14" t="s">
        <v>147</v>
      </c>
      <c r="BE313" s="214">
        <f t="shared" si="94"/>
        <v>0</v>
      </c>
      <c r="BF313" s="214">
        <f t="shared" si="95"/>
        <v>0</v>
      </c>
      <c r="BG313" s="214">
        <f t="shared" si="96"/>
        <v>0</v>
      </c>
      <c r="BH313" s="214">
        <f t="shared" si="97"/>
        <v>0</v>
      </c>
      <c r="BI313" s="214">
        <f t="shared" si="98"/>
        <v>0</v>
      </c>
      <c r="BJ313" s="14" t="s">
        <v>84</v>
      </c>
      <c r="BK313" s="214">
        <f t="shared" si="99"/>
        <v>0</v>
      </c>
      <c r="BL313" s="14" t="s">
        <v>214</v>
      </c>
      <c r="BM313" s="213" t="s">
        <v>806</v>
      </c>
    </row>
    <row r="314" spans="1:65" s="2" customFormat="1" ht="16.5" customHeight="1">
      <c r="A314" s="31"/>
      <c r="B314" s="32"/>
      <c r="C314" s="201" t="s">
        <v>807</v>
      </c>
      <c r="D314" s="201" t="s">
        <v>149</v>
      </c>
      <c r="E314" s="202" t="s">
        <v>808</v>
      </c>
      <c r="F314" s="203" t="s">
        <v>809</v>
      </c>
      <c r="G314" s="204" t="s">
        <v>212</v>
      </c>
      <c r="H314" s="205">
        <v>85</v>
      </c>
      <c r="I314" s="206"/>
      <c r="J314" s="207">
        <f t="shared" si="90"/>
        <v>0</v>
      </c>
      <c r="K314" s="208"/>
      <c r="L314" s="36"/>
      <c r="M314" s="209" t="s">
        <v>1</v>
      </c>
      <c r="N314" s="210" t="s">
        <v>41</v>
      </c>
      <c r="O314" s="68"/>
      <c r="P314" s="211">
        <f t="shared" si="91"/>
        <v>0</v>
      </c>
      <c r="Q314" s="211">
        <v>0</v>
      </c>
      <c r="R314" s="211">
        <f t="shared" si="92"/>
        <v>0</v>
      </c>
      <c r="S314" s="211">
        <v>0</v>
      </c>
      <c r="T314" s="212">
        <f t="shared" si="9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213" t="s">
        <v>214</v>
      </c>
      <c r="AT314" s="213" t="s">
        <v>149</v>
      </c>
      <c r="AU314" s="213" t="s">
        <v>86</v>
      </c>
      <c r="AY314" s="14" t="s">
        <v>147</v>
      </c>
      <c r="BE314" s="214">
        <f t="shared" si="94"/>
        <v>0</v>
      </c>
      <c r="BF314" s="214">
        <f t="shared" si="95"/>
        <v>0</v>
      </c>
      <c r="BG314" s="214">
        <f t="shared" si="96"/>
        <v>0</v>
      </c>
      <c r="BH314" s="214">
        <f t="shared" si="97"/>
        <v>0</v>
      </c>
      <c r="BI314" s="214">
        <f t="shared" si="98"/>
        <v>0</v>
      </c>
      <c r="BJ314" s="14" t="s">
        <v>84</v>
      </c>
      <c r="BK314" s="214">
        <f t="shared" si="99"/>
        <v>0</v>
      </c>
      <c r="BL314" s="14" t="s">
        <v>214</v>
      </c>
      <c r="BM314" s="213" t="s">
        <v>810</v>
      </c>
    </row>
    <row r="315" spans="1:65" s="2" customFormat="1" ht="16.5" customHeight="1">
      <c r="A315" s="31"/>
      <c r="B315" s="32"/>
      <c r="C315" s="201" t="s">
        <v>811</v>
      </c>
      <c r="D315" s="201" t="s">
        <v>149</v>
      </c>
      <c r="E315" s="202" t="s">
        <v>812</v>
      </c>
      <c r="F315" s="203" t="s">
        <v>813</v>
      </c>
      <c r="G315" s="204" t="s">
        <v>212</v>
      </c>
      <c r="H315" s="205">
        <v>24</v>
      </c>
      <c r="I315" s="206"/>
      <c r="J315" s="207">
        <f t="shared" si="90"/>
        <v>0</v>
      </c>
      <c r="K315" s="208"/>
      <c r="L315" s="36"/>
      <c r="M315" s="209" t="s">
        <v>1</v>
      </c>
      <c r="N315" s="210" t="s">
        <v>41</v>
      </c>
      <c r="O315" s="68"/>
      <c r="P315" s="211">
        <f t="shared" si="91"/>
        <v>0</v>
      </c>
      <c r="Q315" s="211">
        <v>0</v>
      </c>
      <c r="R315" s="211">
        <f t="shared" si="92"/>
        <v>0</v>
      </c>
      <c r="S315" s="211">
        <v>0</v>
      </c>
      <c r="T315" s="212">
        <f t="shared" si="9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213" t="s">
        <v>214</v>
      </c>
      <c r="AT315" s="213" t="s">
        <v>149</v>
      </c>
      <c r="AU315" s="213" t="s">
        <v>86</v>
      </c>
      <c r="AY315" s="14" t="s">
        <v>147</v>
      </c>
      <c r="BE315" s="214">
        <f t="shared" si="94"/>
        <v>0</v>
      </c>
      <c r="BF315" s="214">
        <f t="shared" si="95"/>
        <v>0</v>
      </c>
      <c r="BG315" s="214">
        <f t="shared" si="96"/>
        <v>0</v>
      </c>
      <c r="BH315" s="214">
        <f t="shared" si="97"/>
        <v>0</v>
      </c>
      <c r="BI315" s="214">
        <f t="shared" si="98"/>
        <v>0</v>
      </c>
      <c r="BJ315" s="14" t="s">
        <v>84</v>
      </c>
      <c r="BK315" s="214">
        <f t="shared" si="99"/>
        <v>0</v>
      </c>
      <c r="BL315" s="14" t="s">
        <v>214</v>
      </c>
      <c r="BM315" s="213" t="s">
        <v>814</v>
      </c>
    </row>
    <row r="316" spans="1:65" s="2" customFormat="1" ht="21.75" customHeight="1">
      <c r="A316" s="31"/>
      <c r="B316" s="32"/>
      <c r="C316" s="201" t="s">
        <v>815</v>
      </c>
      <c r="D316" s="201" t="s">
        <v>149</v>
      </c>
      <c r="E316" s="202" t="s">
        <v>816</v>
      </c>
      <c r="F316" s="203" t="s">
        <v>817</v>
      </c>
      <c r="G316" s="204" t="s">
        <v>165</v>
      </c>
      <c r="H316" s="205">
        <v>448.98</v>
      </c>
      <c r="I316" s="206"/>
      <c r="J316" s="207">
        <f t="shared" si="90"/>
        <v>0</v>
      </c>
      <c r="K316" s="208"/>
      <c r="L316" s="36"/>
      <c r="M316" s="209" t="s">
        <v>1</v>
      </c>
      <c r="N316" s="210" t="s">
        <v>41</v>
      </c>
      <c r="O316" s="68"/>
      <c r="P316" s="211">
        <f t="shared" si="91"/>
        <v>0</v>
      </c>
      <c r="Q316" s="211">
        <v>5E-05</v>
      </c>
      <c r="R316" s="211">
        <f t="shared" si="92"/>
        <v>0.022449000000000004</v>
      </c>
      <c r="S316" s="211">
        <v>0</v>
      </c>
      <c r="T316" s="212">
        <f t="shared" si="9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213" t="s">
        <v>214</v>
      </c>
      <c r="AT316" s="213" t="s">
        <v>149</v>
      </c>
      <c r="AU316" s="213" t="s">
        <v>86</v>
      </c>
      <c r="AY316" s="14" t="s">
        <v>147</v>
      </c>
      <c r="BE316" s="214">
        <f t="shared" si="94"/>
        <v>0</v>
      </c>
      <c r="BF316" s="214">
        <f t="shared" si="95"/>
        <v>0</v>
      </c>
      <c r="BG316" s="214">
        <f t="shared" si="96"/>
        <v>0</v>
      </c>
      <c r="BH316" s="214">
        <f t="shared" si="97"/>
        <v>0</v>
      </c>
      <c r="BI316" s="214">
        <f t="shared" si="98"/>
        <v>0</v>
      </c>
      <c r="BJ316" s="14" t="s">
        <v>84</v>
      </c>
      <c r="BK316" s="214">
        <f t="shared" si="99"/>
        <v>0</v>
      </c>
      <c r="BL316" s="14" t="s">
        <v>214</v>
      </c>
      <c r="BM316" s="213" t="s">
        <v>818</v>
      </c>
    </row>
    <row r="317" spans="1:65" s="2" customFormat="1" ht="21.75" customHeight="1">
      <c r="A317" s="31"/>
      <c r="B317" s="32"/>
      <c r="C317" s="201" t="s">
        <v>819</v>
      </c>
      <c r="D317" s="201" t="s">
        <v>149</v>
      </c>
      <c r="E317" s="202" t="s">
        <v>820</v>
      </c>
      <c r="F317" s="203" t="s">
        <v>821</v>
      </c>
      <c r="G317" s="204" t="s">
        <v>174</v>
      </c>
      <c r="H317" s="205">
        <v>11.305</v>
      </c>
      <c r="I317" s="206"/>
      <c r="J317" s="207">
        <f t="shared" si="90"/>
        <v>0</v>
      </c>
      <c r="K317" s="208"/>
      <c r="L317" s="36"/>
      <c r="M317" s="209" t="s">
        <v>1</v>
      </c>
      <c r="N317" s="210" t="s">
        <v>41</v>
      </c>
      <c r="O317" s="68"/>
      <c r="P317" s="211">
        <f t="shared" si="91"/>
        <v>0</v>
      </c>
      <c r="Q317" s="211">
        <v>0</v>
      </c>
      <c r="R317" s="211">
        <f t="shared" si="92"/>
        <v>0</v>
      </c>
      <c r="S317" s="211">
        <v>0</v>
      </c>
      <c r="T317" s="212">
        <f t="shared" si="9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213" t="s">
        <v>214</v>
      </c>
      <c r="AT317" s="213" t="s">
        <v>149</v>
      </c>
      <c r="AU317" s="213" t="s">
        <v>86</v>
      </c>
      <c r="AY317" s="14" t="s">
        <v>147</v>
      </c>
      <c r="BE317" s="214">
        <f t="shared" si="94"/>
        <v>0</v>
      </c>
      <c r="BF317" s="214">
        <f t="shared" si="95"/>
        <v>0</v>
      </c>
      <c r="BG317" s="214">
        <f t="shared" si="96"/>
        <v>0</v>
      </c>
      <c r="BH317" s="214">
        <f t="shared" si="97"/>
        <v>0</v>
      </c>
      <c r="BI317" s="214">
        <f t="shared" si="98"/>
        <v>0</v>
      </c>
      <c r="BJ317" s="14" t="s">
        <v>84</v>
      </c>
      <c r="BK317" s="214">
        <f t="shared" si="99"/>
        <v>0</v>
      </c>
      <c r="BL317" s="14" t="s">
        <v>214</v>
      </c>
      <c r="BM317" s="213" t="s">
        <v>822</v>
      </c>
    </row>
    <row r="318" spans="2:63" s="12" customFormat="1" ht="22.75" customHeight="1">
      <c r="B318" s="185"/>
      <c r="C318" s="186"/>
      <c r="D318" s="187" t="s">
        <v>75</v>
      </c>
      <c r="E318" s="199" t="s">
        <v>823</v>
      </c>
      <c r="F318" s="199" t="s">
        <v>824</v>
      </c>
      <c r="G318" s="186"/>
      <c r="H318" s="186"/>
      <c r="I318" s="189"/>
      <c r="J318" s="200">
        <f>BK318</f>
        <v>0</v>
      </c>
      <c r="K318" s="186"/>
      <c r="L318" s="191"/>
      <c r="M318" s="192"/>
      <c r="N318" s="193"/>
      <c r="O318" s="193"/>
      <c r="P318" s="194">
        <f>SUM(P319:P324)</f>
        <v>0</v>
      </c>
      <c r="Q318" s="193"/>
      <c r="R318" s="194">
        <f>SUM(R319:R324)</f>
        <v>0.9781754500000002</v>
      </c>
      <c r="S318" s="193"/>
      <c r="T318" s="195">
        <f>SUM(T319:T324)</f>
        <v>0</v>
      </c>
      <c r="AR318" s="196" t="s">
        <v>86</v>
      </c>
      <c r="AT318" s="197" t="s">
        <v>75</v>
      </c>
      <c r="AU318" s="197" t="s">
        <v>84</v>
      </c>
      <c r="AY318" s="196" t="s">
        <v>147</v>
      </c>
      <c r="BK318" s="198">
        <f>SUM(BK319:BK324)</f>
        <v>0</v>
      </c>
    </row>
    <row r="319" spans="1:65" s="2" customFormat="1" ht="16.5" customHeight="1">
      <c r="A319" s="31"/>
      <c r="B319" s="32"/>
      <c r="C319" s="201" t="s">
        <v>825</v>
      </c>
      <c r="D319" s="201" t="s">
        <v>149</v>
      </c>
      <c r="E319" s="202" t="s">
        <v>826</v>
      </c>
      <c r="F319" s="203" t="s">
        <v>827</v>
      </c>
      <c r="G319" s="204" t="s">
        <v>165</v>
      </c>
      <c r="H319" s="205">
        <v>115.745</v>
      </c>
      <c r="I319" s="206"/>
      <c r="J319" s="207">
        <f aca="true" t="shared" si="100" ref="J319:J324">ROUND(I319*H319,2)</f>
        <v>0</v>
      </c>
      <c r="K319" s="208"/>
      <c r="L319" s="36"/>
      <c r="M319" s="209" t="s">
        <v>1</v>
      </c>
      <c r="N319" s="210" t="s">
        <v>41</v>
      </c>
      <c r="O319" s="68"/>
      <c r="P319" s="211">
        <f aca="true" t="shared" si="101" ref="P319:P324">O319*H319</f>
        <v>0</v>
      </c>
      <c r="Q319" s="211">
        <v>7E-05</v>
      </c>
      <c r="R319" s="211">
        <f aca="true" t="shared" si="102" ref="R319:R324">Q319*H319</f>
        <v>0.008102149999999999</v>
      </c>
      <c r="S319" s="211">
        <v>0</v>
      </c>
      <c r="T319" s="212">
        <f aca="true" t="shared" si="103" ref="T319:T324">S319*H319</f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213" t="s">
        <v>214</v>
      </c>
      <c r="AT319" s="213" t="s">
        <v>149</v>
      </c>
      <c r="AU319" s="213" t="s">
        <v>86</v>
      </c>
      <c r="AY319" s="14" t="s">
        <v>147</v>
      </c>
      <c r="BE319" s="214">
        <f aca="true" t="shared" si="104" ref="BE319:BE324">IF(N319="základní",J319,0)</f>
        <v>0</v>
      </c>
      <c r="BF319" s="214">
        <f aca="true" t="shared" si="105" ref="BF319:BF324">IF(N319="snížená",J319,0)</f>
        <v>0</v>
      </c>
      <c r="BG319" s="214">
        <f aca="true" t="shared" si="106" ref="BG319:BG324">IF(N319="zákl. přenesená",J319,0)</f>
        <v>0</v>
      </c>
      <c r="BH319" s="214">
        <f aca="true" t="shared" si="107" ref="BH319:BH324">IF(N319="sníž. přenesená",J319,0)</f>
        <v>0</v>
      </c>
      <c r="BI319" s="214">
        <f aca="true" t="shared" si="108" ref="BI319:BI324">IF(N319="nulová",J319,0)</f>
        <v>0</v>
      </c>
      <c r="BJ319" s="14" t="s">
        <v>84</v>
      </c>
      <c r="BK319" s="214">
        <f aca="true" t="shared" si="109" ref="BK319:BK324">ROUND(I319*H319,2)</f>
        <v>0</v>
      </c>
      <c r="BL319" s="14" t="s">
        <v>214</v>
      </c>
      <c r="BM319" s="213" t="s">
        <v>828</v>
      </c>
    </row>
    <row r="320" spans="1:65" s="2" customFormat="1" ht="21.75" customHeight="1">
      <c r="A320" s="31"/>
      <c r="B320" s="32"/>
      <c r="C320" s="201" t="s">
        <v>829</v>
      </c>
      <c r="D320" s="201" t="s">
        <v>149</v>
      </c>
      <c r="E320" s="202" t="s">
        <v>830</v>
      </c>
      <c r="F320" s="203" t="s">
        <v>831</v>
      </c>
      <c r="G320" s="204" t="s">
        <v>165</v>
      </c>
      <c r="H320" s="205">
        <v>115.745</v>
      </c>
      <c r="I320" s="206"/>
      <c r="J320" s="207">
        <f t="shared" si="100"/>
        <v>0</v>
      </c>
      <c r="K320" s="208"/>
      <c r="L320" s="36"/>
      <c r="M320" s="209" t="s">
        <v>1</v>
      </c>
      <c r="N320" s="210" t="s">
        <v>41</v>
      </c>
      <c r="O320" s="68"/>
      <c r="P320" s="211">
        <f t="shared" si="101"/>
        <v>0</v>
      </c>
      <c r="Q320" s="211">
        <v>0.00017</v>
      </c>
      <c r="R320" s="211">
        <f t="shared" si="102"/>
        <v>0.019676650000000004</v>
      </c>
      <c r="S320" s="211">
        <v>0</v>
      </c>
      <c r="T320" s="212">
        <f t="shared" si="10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213" t="s">
        <v>214</v>
      </c>
      <c r="AT320" s="213" t="s">
        <v>149</v>
      </c>
      <c r="AU320" s="213" t="s">
        <v>86</v>
      </c>
      <c r="AY320" s="14" t="s">
        <v>147</v>
      </c>
      <c r="BE320" s="214">
        <f t="shared" si="104"/>
        <v>0</v>
      </c>
      <c r="BF320" s="214">
        <f t="shared" si="105"/>
        <v>0</v>
      </c>
      <c r="BG320" s="214">
        <f t="shared" si="106"/>
        <v>0</v>
      </c>
      <c r="BH320" s="214">
        <f t="shared" si="107"/>
        <v>0</v>
      </c>
      <c r="BI320" s="214">
        <f t="shared" si="108"/>
        <v>0</v>
      </c>
      <c r="BJ320" s="14" t="s">
        <v>84</v>
      </c>
      <c r="BK320" s="214">
        <f t="shared" si="109"/>
        <v>0</v>
      </c>
      <c r="BL320" s="14" t="s">
        <v>214</v>
      </c>
      <c r="BM320" s="213" t="s">
        <v>832</v>
      </c>
    </row>
    <row r="321" spans="1:65" s="2" customFormat="1" ht="16.5" customHeight="1">
      <c r="A321" s="31"/>
      <c r="B321" s="32"/>
      <c r="C321" s="201" t="s">
        <v>833</v>
      </c>
      <c r="D321" s="201" t="s">
        <v>149</v>
      </c>
      <c r="E321" s="202" t="s">
        <v>834</v>
      </c>
      <c r="F321" s="203" t="s">
        <v>835</v>
      </c>
      <c r="G321" s="204" t="s">
        <v>183</v>
      </c>
      <c r="H321" s="205">
        <v>1</v>
      </c>
      <c r="I321" s="206"/>
      <c r="J321" s="207">
        <f t="shared" si="100"/>
        <v>0</v>
      </c>
      <c r="K321" s="208"/>
      <c r="L321" s="36"/>
      <c r="M321" s="209" t="s">
        <v>1</v>
      </c>
      <c r="N321" s="210" t="s">
        <v>41</v>
      </c>
      <c r="O321" s="68"/>
      <c r="P321" s="211">
        <f t="shared" si="101"/>
        <v>0</v>
      </c>
      <c r="Q321" s="211">
        <v>0</v>
      </c>
      <c r="R321" s="211">
        <f t="shared" si="102"/>
        <v>0</v>
      </c>
      <c r="S321" s="211">
        <v>0</v>
      </c>
      <c r="T321" s="212">
        <f t="shared" si="10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213" t="s">
        <v>214</v>
      </c>
      <c r="AT321" s="213" t="s">
        <v>149</v>
      </c>
      <c r="AU321" s="213" t="s">
        <v>86</v>
      </c>
      <c r="AY321" s="14" t="s">
        <v>147</v>
      </c>
      <c r="BE321" s="214">
        <f t="shared" si="104"/>
        <v>0</v>
      </c>
      <c r="BF321" s="214">
        <f t="shared" si="105"/>
        <v>0</v>
      </c>
      <c r="BG321" s="214">
        <f t="shared" si="106"/>
        <v>0</v>
      </c>
      <c r="BH321" s="214">
        <f t="shared" si="107"/>
        <v>0</v>
      </c>
      <c r="BI321" s="214">
        <f t="shared" si="108"/>
        <v>0</v>
      </c>
      <c r="BJ321" s="14" t="s">
        <v>84</v>
      </c>
      <c r="BK321" s="214">
        <f t="shared" si="109"/>
        <v>0</v>
      </c>
      <c r="BL321" s="14" t="s">
        <v>214</v>
      </c>
      <c r="BM321" s="213" t="s">
        <v>836</v>
      </c>
    </row>
    <row r="322" spans="1:65" s="2" customFormat="1" ht="21.75" customHeight="1">
      <c r="A322" s="31"/>
      <c r="B322" s="32"/>
      <c r="C322" s="201" t="s">
        <v>837</v>
      </c>
      <c r="D322" s="201" t="s">
        <v>149</v>
      </c>
      <c r="E322" s="202" t="s">
        <v>838</v>
      </c>
      <c r="F322" s="203" t="s">
        <v>839</v>
      </c>
      <c r="G322" s="204" t="s">
        <v>165</v>
      </c>
      <c r="H322" s="205">
        <v>115.745</v>
      </c>
      <c r="I322" s="206"/>
      <c r="J322" s="207">
        <f t="shared" si="100"/>
        <v>0</v>
      </c>
      <c r="K322" s="208"/>
      <c r="L322" s="36"/>
      <c r="M322" s="209" t="s">
        <v>1</v>
      </c>
      <c r="N322" s="210" t="s">
        <v>41</v>
      </c>
      <c r="O322" s="68"/>
      <c r="P322" s="211">
        <f t="shared" si="101"/>
        <v>0</v>
      </c>
      <c r="Q322" s="211">
        <v>0.00017</v>
      </c>
      <c r="R322" s="211">
        <f t="shared" si="102"/>
        <v>0.019676650000000004</v>
      </c>
      <c r="S322" s="211">
        <v>0</v>
      </c>
      <c r="T322" s="212">
        <f t="shared" si="10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213" t="s">
        <v>214</v>
      </c>
      <c r="AT322" s="213" t="s">
        <v>149</v>
      </c>
      <c r="AU322" s="213" t="s">
        <v>86</v>
      </c>
      <c r="AY322" s="14" t="s">
        <v>147</v>
      </c>
      <c r="BE322" s="214">
        <f t="shared" si="104"/>
        <v>0</v>
      </c>
      <c r="BF322" s="214">
        <f t="shared" si="105"/>
        <v>0</v>
      </c>
      <c r="BG322" s="214">
        <f t="shared" si="106"/>
        <v>0</v>
      </c>
      <c r="BH322" s="214">
        <f t="shared" si="107"/>
        <v>0</v>
      </c>
      <c r="BI322" s="214">
        <f t="shared" si="108"/>
        <v>0</v>
      </c>
      <c r="BJ322" s="14" t="s">
        <v>84</v>
      </c>
      <c r="BK322" s="214">
        <f t="shared" si="109"/>
        <v>0</v>
      </c>
      <c r="BL322" s="14" t="s">
        <v>214</v>
      </c>
      <c r="BM322" s="213" t="s">
        <v>840</v>
      </c>
    </row>
    <row r="323" spans="1:65" s="2" customFormat="1" ht="16.5" customHeight="1">
      <c r="A323" s="31"/>
      <c r="B323" s="32"/>
      <c r="C323" s="201" t="s">
        <v>841</v>
      </c>
      <c r="D323" s="201" t="s">
        <v>149</v>
      </c>
      <c r="E323" s="202" t="s">
        <v>842</v>
      </c>
      <c r="F323" s="203" t="s">
        <v>843</v>
      </c>
      <c r="G323" s="204" t="s">
        <v>165</v>
      </c>
      <c r="H323" s="205">
        <v>277</v>
      </c>
      <c r="I323" s="206"/>
      <c r="J323" s="207">
        <f t="shared" si="100"/>
        <v>0</v>
      </c>
      <c r="K323" s="208"/>
      <c r="L323" s="36"/>
      <c r="M323" s="209" t="s">
        <v>1</v>
      </c>
      <c r="N323" s="210" t="s">
        <v>41</v>
      </c>
      <c r="O323" s="68"/>
      <c r="P323" s="211">
        <f t="shared" si="101"/>
        <v>0</v>
      </c>
      <c r="Q323" s="211">
        <v>0.003</v>
      </c>
      <c r="R323" s="211">
        <f t="shared" si="102"/>
        <v>0.8310000000000001</v>
      </c>
      <c r="S323" s="211">
        <v>0</v>
      </c>
      <c r="T323" s="212">
        <f t="shared" si="10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213" t="s">
        <v>214</v>
      </c>
      <c r="AT323" s="213" t="s">
        <v>149</v>
      </c>
      <c r="AU323" s="213" t="s">
        <v>86</v>
      </c>
      <c r="AY323" s="14" t="s">
        <v>147</v>
      </c>
      <c r="BE323" s="214">
        <f t="shared" si="104"/>
        <v>0</v>
      </c>
      <c r="BF323" s="214">
        <f t="shared" si="105"/>
        <v>0</v>
      </c>
      <c r="BG323" s="214">
        <f t="shared" si="106"/>
        <v>0</v>
      </c>
      <c r="BH323" s="214">
        <f t="shared" si="107"/>
        <v>0</v>
      </c>
      <c r="BI323" s="214">
        <f t="shared" si="108"/>
        <v>0</v>
      </c>
      <c r="BJ323" s="14" t="s">
        <v>84</v>
      </c>
      <c r="BK323" s="214">
        <f t="shared" si="109"/>
        <v>0</v>
      </c>
      <c r="BL323" s="14" t="s">
        <v>214</v>
      </c>
      <c r="BM323" s="213" t="s">
        <v>844</v>
      </c>
    </row>
    <row r="324" spans="1:65" s="2" customFormat="1" ht="21.75" customHeight="1">
      <c r="A324" s="31"/>
      <c r="B324" s="32"/>
      <c r="C324" s="201" t="s">
        <v>845</v>
      </c>
      <c r="D324" s="201" t="s">
        <v>149</v>
      </c>
      <c r="E324" s="202" t="s">
        <v>846</v>
      </c>
      <c r="F324" s="203" t="s">
        <v>847</v>
      </c>
      <c r="G324" s="204" t="s">
        <v>165</v>
      </c>
      <c r="H324" s="205">
        <v>277</v>
      </c>
      <c r="I324" s="206"/>
      <c r="J324" s="207">
        <f t="shared" si="100"/>
        <v>0</v>
      </c>
      <c r="K324" s="208"/>
      <c r="L324" s="36"/>
      <c r="M324" s="209" t="s">
        <v>1</v>
      </c>
      <c r="N324" s="210" t="s">
        <v>41</v>
      </c>
      <c r="O324" s="68"/>
      <c r="P324" s="211">
        <f t="shared" si="101"/>
        <v>0</v>
      </c>
      <c r="Q324" s="211">
        <v>0.00036</v>
      </c>
      <c r="R324" s="211">
        <f t="shared" si="102"/>
        <v>0.09972</v>
      </c>
      <c r="S324" s="211">
        <v>0</v>
      </c>
      <c r="T324" s="212">
        <f t="shared" si="10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213" t="s">
        <v>214</v>
      </c>
      <c r="AT324" s="213" t="s">
        <v>149</v>
      </c>
      <c r="AU324" s="213" t="s">
        <v>86</v>
      </c>
      <c r="AY324" s="14" t="s">
        <v>147</v>
      </c>
      <c r="BE324" s="214">
        <f t="shared" si="104"/>
        <v>0</v>
      </c>
      <c r="BF324" s="214">
        <f t="shared" si="105"/>
        <v>0</v>
      </c>
      <c r="BG324" s="214">
        <f t="shared" si="106"/>
        <v>0</v>
      </c>
      <c r="BH324" s="214">
        <f t="shared" si="107"/>
        <v>0</v>
      </c>
      <c r="BI324" s="214">
        <f t="shared" si="108"/>
        <v>0</v>
      </c>
      <c r="BJ324" s="14" t="s">
        <v>84</v>
      </c>
      <c r="BK324" s="214">
        <f t="shared" si="109"/>
        <v>0</v>
      </c>
      <c r="BL324" s="14" t="s">
        <v>214</v>
      </c>
      <c r="BM324" s="213" t="s">
        <v>848</v>
      </c>
    </row>
    <row r="325" spans="2:63" s="12" customFormat="1" ht="22.75" customHeight="1">
      <c r="B325" s="185"/>
      <c r="C325" s="186"/>
      <c r="D325" s="187" t="s">
        <v>75</v>
      </c>
      <c r="E325" s="199" t="s">
        <v>849</v>
      </c>
      <c r="F325" s="199" t="s">
        <v>850</v>
      </c>
      <c r="G325" s="186"/>
      <c r="H325" s="186"/>
      <c r="I325" s="189"/>
      <c r="J325" s="200">
        <f>BK325</f>
        <v>0</v>
      </c>
      <c r="K325" s="186"/>
      <c r="L325" s="191"/>
      <c r="M325" s="192"/>
      <c r="N325" s="193"/>
      <c r="O325" s="193"/>
      <c r="P325" s="194">
        <f>SUM(P326:P329)</f>
        <v>0</v>
      </c>
      <c r="Q325" s="193"/>
      <c r="R325" s="194">
        <f>SUM(R326:R329)</f>
        <v>2.3753900000000003</v>
      </c>
      <c r="S325" s="193"/>
      <c r="T325" s="195">
        <f>SUM(T326:T329)</f>
        <v>0.3968</v>
      </c>
      <c r="AR325" s="196" t="s">
        <v>86</v>
      </c>
      <c r="AT325" s="197" t="s">
        <v>75</v>
      </c>
      <c r="AU325" s="197" t="s">
        <v>84</v>
      </c>
      <c r="AY325" s="196" t="s">
        <v>147</v>
      </c>
      <c r="BK325" s="198">
        <f>SUM(BK326:BK329)</f>
        <v>0</v>
      </c>
    </row>
    <row r="326" spans="1:65" s="2" customFormat="1" ht="16.5" customHeight="1">
      <c r="A326" s="31"/>
      <c r="B326" s="32"/>
      <c r="C326" s="201" t="s">
        <v>851</v>
      </c>
      <c r="D326" s="201" t="s">
        <v>149</v>
      </c>
      <c r="E326" s="202" t="s">
        <v>852</v>
      </c>
      <c r="F326" s="203" t="s">
        <v>853</v>
      </c>
      <c r="G326" s="204" t="s">
        <v>165</v>
      </c>
      <c r="H326" s="205">
        <v>1280</v>
      </c>
      <c r="I326" s="206"/>
      <c r="J326" s="207">
        <f>ROUND(I326*H326,2)</f>
        <v>0</v>
      </c>
      <c r="K326" s="208"/>
      <c r="L326" s="36"/>
      <c r="M326" s="209" t="s">
        <v>1</v>
      </c>
      <c r="N326" s="210" t="s">
        <v>41</v>
      </c>
      <c r="O326" s="68"/>
      <c r="P326" s="211">
        <f>O326*H326</f>
        <v>0</v>
      </c>
      <c r="Q326" s="211">
        <v>0.001</v>
      </c>
      <c r="R326" s="211">
        <f>Q326*H326</f>
        <v>1.28</v>
      </c>
      <c r="S326" s="211">
        <v>0.00031</v>
      </c>
      <c r="T326" s="212">
        <f>S326*H326</f>
        <v>0.3968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213" t="s">
        <v>214</v>
      </c>
      <c r="AT326" s="213" t="s">
        <v>149</v>
      </c>
      <c r="AU326" s="213" t="s">
        <v>86</v>
      </c>
      <c r="AY326" s="14" t="s">
        <v>147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4" t="s">
        <v>84</v>
      </c>
      <c r="BK326" s="214">
        <f>ROUND(I326*H326,2)</f>
        <v>0</v>
      </c>
      <c r="BL326" s="14" t="s">
        <v>214</v>
      </c>
      <c r="BM326" s="213" t="s">
        <v>854</v>
      </c>
    </row>
    <row r="327" spans="1:65" s="2" customFormat="1" ht="21.75" customHeight="1">
      <c r="A327" s="31"/>
      <c r="B327" s="32"/>
      <c r="C327" s="201" t="s">
        <v>855</v>
      </c>
      <c r="D327" s="201" t="s">
        <v>149</v>
      </c>
      <c r="E327" s="202" t="s">
        <v>856</v>
      </c>
      <c r="F327" s="203" t="s">
        <v>857</v>
      </c>
      <c r="G327" s="204" t="s">
        <v>165</v>
      </c>
      <c r="H327" s="205">
        <v>389</v>
      </c>
      <c r="I327" s="206"/>
      <c r="J327" s="207">
        <f>ROUND(I327*H327,2)</f>
        <v>0</v>
      </c>
      <c r="K327" s="208"/>
      <c r="L327" s="36"/>
      <c r="M327" s="209" t="s">
        <v>1</v>
      </c>
      <c r="N327" s="210" t="s">
        <v>41</v>
      </c>
      <c r="O327" s="68"/>
      <c r="P327" s="211">
        <f>O327*H327</f>
        <v>0</v>
      </c>
      <c r="Q327" s="211">
        <v>0.0002</v>
      </c>
      <c r="R327" s="211">
        <f>Q327*H327</f>
        <v>0.07780000000000001</v>
      </c>
      <c r="S327" s="211">
        <v>0</v>
      </c>
      <c r="T327" s="212">
        <f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213" t="s">
        <v>214</v>
      </c>
      <c r="AT327" s="213" t="s">
        <v>149</v>
      </c>
      <c r="AU327" s="213" t="s">
        <v>86</v>
      </c>
      <c r="AY327" s="14" t="s">
        <v>147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4" t="s">
        <v>84</v>
      </c>
      <c r="BK327" s="214">
        <f>ROUND(I327*H327,2)</f>
        <v>0</v>
      </c>
      <c r="BL327" s="14" t="s">
        <v>214</v>
      </c>
      <c r="BM327" s="213" t="s">
        <v>858</v>
      </c>
    </row>
    <row r="328" spans="1:65" s="2" customFormat="1" ht="21.75" customHeight="1">
      <c r="A328" s="31"/>
      <c r="B328" s="32"/>
      <c r="C328" s="201" t="s">
        <v>859</v>
      </c>
      <c r="D328" s="201" t="s">
        <v>149</v>
      </c>
      <c r="E328" s="202" t="s">
        <v>860</v>
      </c>
      <c r="F328" s="203" t="s">
        <v>861</v>
      </c>
      <c r="G328" s="204" t="s">
        <v>165</v>
      </c>
      <c r="H328" s="205">
        <v>489</v>
      </c>
      <c r="I328" s="206"/>
      <c r="J328" s="207">
        <f>ROUND(I328*H328,2)</f>
        <v>0</v>
      </c>
      <c r="K328" s="208"/>
      <c r="L328" s="36"/>
      <c r="M328" s="209" t="s">
        <v>1</v>
      </c>
      <c r="N328" s="210" t="s">
        <v>41</v>
      </c>
      <c r="O328" s="68"/>
      <c r="P328" s="211">
        <f>O328*H328</f>
        <v>0</v>
      </c>
      <c r="Q328" s="211">
        <v>1E-05</v>
      </c>
      <c r="R328" s="211">
        <f>Q328*H328</f>
        <v>0.00489</v>
      </c>
      <c r="S328" s="211">
        <v>0</v>
      </c>
      <c r="T328" s="212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213" t="s">
        <v>214</v>
      </c>
      <c r="AT328" s="213" t="s">
        <v>149</v>
      </c>
      <c r="AU328" s="213" t="s">
        <v>86</v>
      </c>
      <c r="AY328" s="14" t="s">
        <v>147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14" t="s">
        <v>84</v>
      </c>
      <c r="BK328" s="214">
        <f>ROUND(I328*H328,2)</f>
        <v>0</v>
      </c>
      <c r="BL328" s="14" t="s">
        <v>214</v>
      </c>
      <c r="BM328" s="213" t="s">
        <v>862</v>
      </c>
    </row>
    <row r="329" spans="1:65" s="2" customFormat="1" ht="21.75" customHeight="1">
      <c r="A329" s="31"/>
      <c r="B329" s="32"/>
      <c r="C329" s="201" t="s">
        <v>863</v>
      </c>
      <c r="D329" s="201" t="s">
        <v>149</v>
      </c>
      <c r="E329" s="202" t="s">
        <v>864</v>
      </c>
      <c r="F329" s="203" t="s">
        <v>865</v>
      </c>
      <c r="G329" s="204" t="s">
        <v>165</v>
      </c>
      <c r="H329" s="205">
        <v>3895</v>
      </c>
      <c r="I329" s="206"/>
      <c r="J329" s="207">
        <f>ROUND(I329*H329,2)</f>
        <v>0</v>
      </c>
      <c r="K329" s="208"/>
      <c r="L329" s="36"/>
      <c r="M329" s="209" t="s">
        <v>1</v>
      </c>
      <c r="N329" s="210" t="s">
        <v>41</v>
      </c>
      <c r="O329" s="68"/>
      <c r="P329" s="211">
        <f>O329*H329</f>
        <v>0</v>
      </c>
      <c r="Q329" s="211">
        <v>0.00026</v>
      </c>
      <c r="R329" s="211">
        <f>Q329*H329</f>
        <v>1.0127</v>
      </c>
      <c r="S329" s="211">
        <v>0</v>
      </c>
      <c r="T329" s="212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213" t="s">
        <v>214</v>
      </c>
      <c r="AT329" s="213" t="s">
        <v>149</v>
      </c>
      <c r="AU329" s="213" t="s">
        <v>86</v>
      </c>
      <c r="AY329" s="14" t="s">
        <v>147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4" t="s">
        <v>84</v>
      </c>
      <c r="BK329" s="214">
        <f>ROUND(I329*H329,2)</f>
        <v>0</v>
      </c>
      <c r="BL329" s="14" t="s">
        <v>214</v>
      </c>
      <c r="BM329" s="213" t="s">
        <v>866</v>
      </c>
    </row>
    <row r="330" spans="2:63" s="12" customFormat="1" ht="25.9" customHeight="1">
      <c r="B330" s="185"/>
      <c r="C330" s="186"/>
      <c r="D330" s="187" t="s">
        <v>75</v>
      </c>
      <c r="E330" s="188" t="s">
        <v>867</v>
      </c>
      <c r="F330" s="188" t="s">
        <v>868</v>
      </c>
      <c r="G330" s="186"/>
      <c r="H330" s="186"/>
      <c r="I330" s="189"/>
      <c r="J330" s="190">
        <f>BK330</f>
        <v>0</v>
      </c>
      <c r="K330" s="186"/>
      <c r="L330" s="191"/>
      <c r="M330" s="192"/>
      <c r="N330" s="193"/>
      <c r="O330" s="193"/>
      <c r="P330" s="194">
        <f>P331</f>
        <v>0</v>
      </c>
      <c r="Q330" s="193"/>
      <c r="R330" s="194">
        <f>R331</f>
        <v>0</v>
      </c>
      <c r="S330" s="193"/>
      <c r="T330" s="195">
        <f>T331</f>
        <v>0</v>
      </c>
      <c r="AR330" s="196" t="s">
        <v>167</v>
      </c>
      <c r="AT330" s="197" t="s">
        <v>75</v>
      </c>
      <c r="AU330" s="197" t="s">
        <v>76</v>
      </c>
      <c r="AY330" s="196" t="s">
        <v>147</v>
      </c>
      <c r="BK330" s="198">
        <f>BK331</f>
        <v>0</v>
      </c>
    </row>
    <row r="331" spans="1:65" s="2" customFormat="1" ht="21.75" customHeight="1">
      <c r="A331" s="31"/>
      <c r="B331" s="32"/>
      <c r="C331" s="201" t="s">
        <v>869</v>
      </c>
      <c r="D331" s="201" t="s">
        <v>149</v>
      </c>
      <c r="E331" s="202" t="s">
        <v>870</v>
      </c>
      <c r="F331" s="203" t="s">
        <v>871</v>
      </c>
      <c r="G331" s="204" t="s">
        <v>872</v>
      </c>
      <c r="H331" s="205">
        <v>1</v>
      </c>
      <c r="I331" s="206"/>
      <c r="J331" s="207">
        <f>ROUND(I331*H331,2)</f>
        <v>0</v>
      </c>
      <c r="K331" s="208"/>
      <c r="L331" s="36"/>
      <c r="M331" s="226" t="s">
        <v>1</v>
      </c>
      <c r="N331" s="227" t="s">
        <v>41</v>
      </c>
      <c r="O331" s="228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213" t="s">
        <v>873</v>
      </c>
      <c r="AT331" s="213" t="s">
        <v>149</v>
      </c>
      <c r="AU331" s="213" t="s">
        <v>84</v>
      </c>
      <c r="AY331" s="14" t="s">
        <v>147</v>
      </c>
      <c r="BE331" s="214">
        <f>IF(N331="základní",J331,0)</f>
        <v>0</v>
      </c>
      <c r="BF331" s="214">
        <f>IF(N331="snížená",J331,0)</f>
        <v>0</v>
      </c>
      <c r="BG331" s="214">
        <f>IF(N331="zákl. přenesená",J331,0)</f>
        <v>0</v>
      </c>
      <c r="BH331" s="214">
        <f>IF(N331="sníž. přenesená",J331,0)</f>
        <v>0</v>
      </c>
      <c r="BI331" s="214">
        <f>IF(N331="nulová",J331,0)</f>
        <v>0</v>
      </c>
      <c r="BJ331" s="14" t="s">
        <v>84</v>
      </c>
      <c r="BK331" s="214">
        <f>ROUND(I331*H331,2)</f>
        <v>0</v>
      </c>
      <c r="BL331" s="14" t="s">
        <v>873</v>
      </c>
      <c r="BM331" s="213" t="s">
        <v>874</v>
      </c>
    </row>
    <row r="332" spans="1:31" s="2" customFormat="1" ht="7" customHeight="1">
      <c r="A332" s="31"/>
      <c r="B332" s="51"/>
      <c r="C332" s="52"/>
      <c r="D332" s="52"/>
      <c r="E332" s="52"/>
      <c r="F332" s="52"/>
      <c r="G332" s="52"/>
      <c r="H332" s="52"/>
      <c r="I332" s="149"/>
      <c r="J332" s="52"/>
      <c r="K332" s="52"/>
      <c r="L332" s="36"/>
      <c r="M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</row>
  </sheetData>
  <sheetProtection algorithmName="SHA-512" hashValue="KhiMU7A0fH9/fh3zT0XmWL4RXFksBgE06Y+KDAzI8ZlPVY2t54tkMx37h6Km3LOi4J3g6UE/9EsJk0O2WHqYRg==" saltValue="hJ1QGkQtSms06U0imZ3W3lNSvmsYq8S6gBEB66rYO9jFgEDueICQYOpPrv0/lvYanSt47YzARhOJhdEEVCurEA==" spinCount="100000" sheet="1" objects="1" scenarios="1" formatColumns="0" formatRows="0" autoFilter="0"/>
  <autoFilter ref="C137:K331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5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4" t="s">
        <v>89</v>
      </c>
    </row>
    <row r="3" spans="2:46" s="1" customFormat="1" ht="7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5" customHeight="1" hidden="1">
      <c r="B4" s="17"/>
      <c r="D4" s="109" t="s">
        <v>102</v>
      </c>
      <c r="I4" s="105"/>
      <c r="L4" s="17"/>
      <c r="M4" s="110" t="s">
        <v>10</v>
      </c>
      <c r="AT4" s="14" t="s">
        <v>4</v>
      </c>
    </row>
    <row r="5" spans="2:12" s="1" customFormat="1" ht="7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16.5" customHeight="1" hidden="1">
      <c r="B7" s="17"/>
      <c r="E7" s="272" t="str">
        <f>'Rekapitulace stavby'!K6</f>
        <v>Stavební úpravy objektu č.p.20 Bělá pod Bezdězem</v>
      </c>
      <c r="F7" s="273"/>
      <c r="G7" s="273"/>
      <c r="H7" s="273"/>
      <c r="I7" s="105"/>
      <c r="L7" s="17"/>
    </row>
    <row r="8" spans="1:31" s="2" customFormat="1" ht="12" customHeight="1" hidden="1">
      <c r="A8" s="31"/>
      <c r="B8" s="36"/>
      <c r="C8" s="31"/>
      <c r="D8" s="111" t="s">
        <v>103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4" t="s">
        <v>875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11. 5. 2020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75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7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ROUND((SUM(BE120:BE167)),2)</f>
        <v>0</v>
      </c>
      <c r="G33" s="31"/>
      <c r="H33" s="31"/>
      <c r="I33" s="128">
        <v>0.21</v>
      </c>
      <c r="J33" s="127">
        <f>ROUND(((SUM(BE120:BE167))*I33),2)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11" t="s">
        <v>42</v>
      </c>
      <c r="F34" s="127">
        <f>ROUND((SUM(BF120:BF167)),2)</f>
        <v>0</v>
      </c>
      <c r="G34" s="31"/>
      <c r="H34" s="31"/>
      <c r="I34" s="128">
        <v>0.15</v>
      </c>
      <c r="J34" s="127">
        <f>ROUND(((SUM(BF120:BF167))*I34),2)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11" t="s">
        <v>43</v>
      </c>
      <c r="F35" s="127">
        <f>ROUND((SUM(BG120:BG167)),2)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11" t="s">
        <v>44</v>
      </c>
      <c r="F36" s="127">
        <f>ROUND((SUM(BH120:BH167)),2)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11" t="s">
        <v>45</v>
      </c>
      <c r="F37" s="127">
        <f>ROUND((SUM(BI120:BI167)),2)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I41" s="105"/>
      <c r="L41" s="17"/>
    </row>
    <row r="42" spans="2:12" s="1" customFormat="1" ht="14.4" customHeight="1" hidden="1">
      <c r="B42" s="17"/>
      <c r="I42" s="105"/>
      <c r="L42" s="17"/>
    </row>
    <row r="43" spans="2:12" s="1" customFormat="1" ht="14.4" customHeight="1" hidden="1">
      <c r="B43" s="17"/>
      <c r="I43" s="105"/>
      <c r="L43" s="17"/>
    </row>
    <row r="44" spans="2:12" s="1" customFormat="1" ht="14.4" customHeight="1" hidden="1">
      <c r="B44" s="17"/>
      <c r="I44" s="105"/>
      <c r="L44" s="17"/>
    </row>
    <row r="45" spans="2:12" s="1" customFormat="1" ht="14.4" customHeight="1" hidden="1">
      <c r="B45" s="17"/>
      <c r="I45" s="105"/>
      <c r="L45" s="17"/>
    </row>
    <row r="46" spans="2:12" s="1" customFormat="1" ht="14.4" customHeight="1" hidden="1">
      <c r="B46" s="17"/>
      <c r="I46" s="105"/>
      <c r="L46" s="17"/>
    </row>
    <row r="47" spans="2:12" s="1" customFormat="1" ht="14.4" customHeight="1" hidden="1">
      <c r="B47" s="17"/>
      <c r="I47" s="105"/>
      <c r="L47" s="17"/>
    </row>
    <row r="48" spans="2:12" s="1" customFormat="1" ht="14.4" customHeight="1" hidden="1">
      <c r="B48" s="17"/>
      <c r="I48" s="105"/>
      <c r="L48" s="17"/>
    </row>
    <row r="49" spans="2:12" s="1" customFormat="1" ht="14.4" customHeight="1" hidden="1">
      <c r="B49" s="17"/>
      <c r="I49" s="105"/>
      <c r="L49" s="17"/>
    </row>
    <row r="50" spans="2:12" s="2" customFormat="1" ht="14.4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0" hidden="1">
      <c r="B51" s="17"/>
      <c r="L51" s="17"/>
    </row>
    <row r="52" spans="2:12" ht="10" hidden="1">
      <c r="B52" s="17"/>
      <c r="L52" s="17"/>
    </row>
    <row r="53" spans="2:12" ht="10" hidden="1">
      <c r="B53" s="17"/>
      <c r="L53" s="17"/>
    </row>
    <row r="54" spans="2:12" ht="10" hidden="1">
      <c r="B54" s="17"/>
      <c r="L54" s="17"/>
    </row>
    <row r="55" spans="2:12" ht="10" hidden="1">
      <c r="B55" s="17"/>
      <c r="L55" s="17"/>
    </row>
    <row r="56" spans="2:12" ht="10" hidden="1">
      <c r="B56" s="17"/>
      <c r="L56" s="17"/>
    </row>
    <row r="57" spans="2:12" ht="10" hidden="1">
      <c r="B57" s="17"/>
      <c r="L57" s="17"/>
    </row>
    <row r="58" spans="2:12" ht="10" hidden="1">
      <c r="B58" s="17"/>
      <c r="L58" s="17"/>
    </row>
    <row r="59" spans="2:12" ht="10" hidden="1">
      <c r="B59" s="17"/>
      <c r="L59" s="17"/>
    </row>
    <row r="60" spans="2:12" ht="10" hidden="1">
      <c r="B60" s="17"/>
      <c r="L60" s="17"/>
    </row>
    <row r="61" spans="1:31" s="2" customFormat="1" ht="12.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" hidden="1">
      <c r="B62" s="17"/>
      <c r="L62" s="17"/>
    </row>
    <row r="63" spans="2:12" ht="10" hidden="1">
      <c r="B63" s="17"/>
      <c r="L63" s="17"/>
    </row>
    <row r="64" spans="2:12" ht="10" hidden="1">
      <c r="B64" s="17"/>
      <c r="L64" s="17"/>
    </row>
    <row r="65" spans="1:31" s="2" customFormat="1" ht="13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" hidden="1">
      <c r="B66" s="17"/>
      <c r="L66" s="17"/>
    </row>
    <row r="67" spans="2:12" ht="10" hidden="1">
      <c r="B67" s="17"/>
      <c r="L67" s="17"/>
    </row>
    <row r="68" spans="2:12" ht="10" hidden="1">
      <c r="B68" s="17"/>
      <c r="L68" s="17"/>
    </row>
    <row r="69" spans="2:12" ht="10" hidden="1">
      <c r="B69" s="17"/>
      <c r="L69" s="17"/>
    </row>
    <row r="70" spans="2:12" ht="10" hidden="1">
      <c r="B70" s="17"/>
      <c r="L70" s="17"/>
    </row>
    <row r="71" spans="2:12" ht="10" hidden="1">
      <c r="B71" s="17"/>
      <c r="L71" s="17"/>
    </row>
    <row r="72" spans="2:12" ht="10" hidden="1">
      <c r="B72" s="17"/>
      <c r="L72" s="17"/>
    </row>
    <row r="73" spans="2:12" ht="10" hidden="1">
      <c r="B73" s="17"/>
      <c r="L73" s="17"/>
    </row>
    <row r="74" spans="2:12" ht="10" hidden="1">
      <c r="B74" s="17"/>
      <c r="L74" s="17"/>
    </row>
    <row r="75" spans="2:12" ht="10" hidden="1">
      <c r="B75" s="17"/>
      <c r="L75" s="17"/>
    </row>
    <row r="76" spans="1:31" s="2" customFormat="1" ht="12.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" hidden="1"/>
    <row r="79" ht="10" hidden="1"/>
    <row r="80" ht="10" hidden="1"/>
    <row r="81" spans="1:31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9" t="str">
        <f>E7</f>
        <v>Stavební úpravy objektu č.p.20 Bělá pod Bezdězem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103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1" t="str">
        <f>E9</f>
        <v>02 - ZTI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parc.č.st.243 k.ú. Bělá pod Bezdězem</v>
      </c>
      <c r="G89" s="33"/>
      <c r="H89" s="33"/>
      <c r="I89" s="114" t="s">
        <v>22</v>
      </c>
      <c r="J89" s="63" t="str">
        <f>IF(J12="","",J12)</f>
        <v>11. 5. 2020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>Město Bělá pod Bezdězem</v>
      </c>
      <c r="G91" s="33"/>
      <c r="H91" s="33"/>
      <c r="I91" s="114" t="s">
        <v>30</v>
      </c>
      <c r="J91" s="29" t="str">
        <f>E21</f>
        <v>PARD Praha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Ing.Jan Budínský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106</v>
      </c>
      <c r="D94" s="154"/>
      <c r="E94" s="154"/>
      <c r="F94" s="154"/>
      <c r="G94" s="154"/>
      <c r="H94" s="154"/>
      <c r="I94" s="155"/>
      <c r="J94" s="156" t="s">
        <v>107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75" customHeight="1">
      <c r="A96" s="31"/>
      <c r="B96" s="32"/>
      <c r="C96" s="157" t="s">
        <v>108</v>
      </c>
      <c r="D96" s="33"/>
      <c r="E96" s="33"/>
      <c r="F96" s="33"/>
      <c r="G96" s="33"/>
      <c r="H96" s="33"/>
      <c r="I96" s="112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109</v>
      </c>
    </row>
    <row r="97" spans="2:12" s="9" customFormat="1" ht="25" customHeight="1">
      <c r="B97" s="158"/>
      <c r="C97" s="159"/>
      <c r="D97" s="160" t="s">
        <v>876</v>
      </c>
      <c r="E97" s="161"/>
      <c r="F97" s="161"/>
      <c r="G97" s="161"/>
      <c r="H97" s="161"/>
      <c r="I97" s="162"/>
      <c r="J97" s="163">
        <f>J121</f>
        <v>0</v>
      </c>
      <c r="K97" s="159"/>
      <c r="L97" s="164"/>
    </row>
    <row r="98" spans="2:12" s="9" customFormat="1" ht="25" customHeight="1">
      <c r="B98" s="158"/>
      <c r="C98" s="159"/>
      <c r="D98" s="160" t="s">
        <v>877</v>
      </c>
      <c r="E98" s="161"/>
      <c r="F98" s="161"/>
      <c r="G98" s="161"/>
      <c r="H98" s="161"/>
      <c r="I98" s="162"/>
      <c r="J98" s="163">
        <f>J134</f>
        <v>0</v>
      </c>
      <c r="K98" s="159"/>
      <c r="L98" s="164"/>
    </row>
    <row r="99" spans="2:12" s="9" customFormat="1" ht="25" customHeight="1">
      <c r="B99" s="158"/>
      <c r="C99" s="159"/>
      <c r="D99" s="160" t="s">
        <v>878</v>
      </c>
      <c r="E99" s="161"/>
      <c r="F99" s="161"/>
      <c r="G99" s="161"/>
      <c r="H99" s="161"/>
      <c r="I99" s="162"/>
      <c r="J99" s="163">
        <f>J148</f>
        <v>0</v>
      </c>
      <c r="K99" s="159"/>
      <c r="L99" s="164"/>
    </row>
    <row r="100" spans="2:12" s="9" customFormat="1" ht="25" customHeight="1">
      <c r="B100" s="158"/>
      <c r="C100" s="159"/>
      <c r="D100" s="160" t="s">
        <v>879</v>
      </c>
      <c r="E100" s="161"/>
      <c r="F100" s="161"/>
      <c r="G100" s="161"/>
      <c r="H100" s="161"/>
      <c r="I100" s="162"/>
      <c r="J100" s="163">
        <f>J155</f>
        <v>0</v>
      </c>
      <c r="K100" s="159"/>
      <c r="L100" s="164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112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7" customHeight="1">
      <c r="A102" s="31"/>
      <c r="B102" s="51"/>
      <c r="C102" s="52"/>
      <c r="D102" s="52"/>
      <c r="E102" s="52"/>
      <c r="F102" s="52"/>
      <c r="G102" s="52"/>
      <c r="H102" s="52"/>
      <c r="I102" s="149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7" customHeight="1">
      <c r="A106" s="31"/>
      <c r="B106" s="53"/>
      <c r="C106" s="54"/>
      <c r="D106" s="54"/>
      <c r="E106" s="54"/>
      <c r="F106" s="54"/>
      <c r="G106" s="54"/>
      <c r="H106" s="54"/>
      <c r="I106" s="152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5" customHeight="1">
      <c r="A107" s="31"/>
      <c r="B107" s="32"/>
      <c r="C107" s="20" t="s">
        <v>132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7" customHeight="1">
      <c r="A108" s="31"/>
      <c r="B108" s="32"/>
      <c r="C108" s="33"/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79" t="str">
        <f>E7</f>
        <v>Stavební úpravy objektu č.p.20 Bělá pod Bezdězem</v>
      </c>
      <c r="F110" s="280"/>
      <c r="G110" s="280"/>
      <c r="H110" s="280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103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31" t="str">
        <f>E9</f>
        <v>02 - ZTI</v>
      </c>
      <c r="F112" s="281"/>
      <c r="G112" s="281"/>
      <c r="H112" s="281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7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3"/>
      <c r="E114" s="33"/>
      <c r="F114" s="24" t="str">
        <f>F12</f>
        <v>parc.č.st.243 k.ú. Bělá pod Bezdězem</v>
      </c>
      <c r="G114" s="33"/>
      <c r="H114" s="33"/>
      <c r="I114" s="114" t="s">
        <v>22</v>
      </c>
      <c r="J114" s="63" t="str">
        <f>IF(J12="","",J12)</f>
        <v>11. 5. 2020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7" customHeight="1">
      <c r="A115" s="31"/>
      <c r="B115" s="32"/>
      <c r="C115" s="33"/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15" customHeight="1">
      <c r="A116" s="31"/>
      <c r="B116" s="32"/>
      <c r="C116" s="26" t="s">
        <v>24</v>
      </c>
      <c r="D116" s="33"/>
      <c r="E116" s="33"/>
      <c r="F116" s="24" t="str">
        <f>E15</f>
        <v>Město Bělá pod Bezdězem</v>
      </c>
      <c r="G116" s="33"/>
      <c r="H116" s="33"/>
      <c r="I116" s="114" t="s">
        <v>30</v>
      </c>
      <c r="J116" s="29" t="str">
        <f>E21</f>
        <v>PARD Praha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15" customHeight="1">
      <c r="A117" s="31"/>
      <c r="B117" s="32"/>
      <c r="C117" s="26" t="s">
        <v>28</v>
      </c>
      <c r="D117" s="33"/>
      <c r="E117" s="33"/>
      <c r="F117" s="24" t="str">
        <f>IF(E18="","",E18)</f>
        <v>Vyplň údaj</v>
      </c>
      <c r="G117" s="33"/>
      <c r="H117" s="33"/>
      <c r="I117" s="114" t="s">
        <v>33</v>
      </c>
      <c r="J117" s="29" t="str">
        <f>E24</f>
        <v>Ing.Jan Budínský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25" customHeight="1">
      <c r="A118" s="31"/>
      <c r="B118" s="32"/>
      <c r="C118" s="33"/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72"/>
      <c r="B119" s="173"/>
      <c r="C119" s="174" t="s">
        <v>133</v>
      </c>
      <c r="D119" s="175" t="s">
        <v>61</v>
      </c>
      <c r="E119" s="175" t="s">
        <v>57</v>
      </c>
      <c r="F119" s="175" t="s">
        <v>58</v>
      </c>
      <c r="G119" s="175" t="s">
        <v>134</v>
      </c>
      <c r="H119" s="175" t="s">
        <v>135</v>
      </c>
      <c r="I119" s="176" t="s">
        <v>136</v>
      </c>
      <c r="J119" s="177" t="s">
        <v>107</v>
      </c>
      <c r="K119" s="178" t="s">
        <v>137</v>
      </c>
      <c r="L119" s="179"/>
      <c r="M119" s="72" t="s">
        <v>1</v>
      </c>
      <c r="N119" s="73" t="s">
        <v>40</v>
      </c>
      <c r="O119" s="73" t="s">
        <v>138</v>
      </c>
      <c r="P119" s="73" t="s">
        <v>139</v>
      </c>
      <c r="Q119" s="73" t="s">
        <v>140</v>
      </c>
      <c r="R119" s="73" t="s">
        <v>141</v>
      </c>
      <c r="S119" s="73" t="s">
        <v>142</v>
      </c>
      <c r="T119" s="74" t="s">
        <v>143</v>
      </c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1:63" s="2" customFormat="1" ht="22.75" customHeight="1">
      <c r="A120" s="31"/>
      <c r="B120" s="32"/>
      <c r="C120" s="79" t="s">
        <v>144</v>
      </c>
      <c r="D120" s="33"/>
      <c r="E120" s="33"/>
      <c r="F120" s="33"/>
      <c r="G120" s="33"/>
      <c r="H120" s="33"/>
      <c r="I120" s="112"/>
      <c r="J120" s="180">
        <f>BK120</f>
        <v>0</v>
      </c>
      <c r="K120" s="33"/>
      <c r="L120" s="36"/>
      <c r="M120" s="75"/>
      <c r="N120" s="181"/>
      <c r="O120" s="76"/>
      <c r="P120" s="182">
        <f>P121+P134+P148+P155</f>
        <v>0</v>
      </c>
      <c r="Q120" s="76"/>
      <c r="R120" s="182">
        <f>R121+R134+R148+R155</f>
        <v>0</v>
      </c>
      <c r="S120" s="76"/>
      <c r="T120" s="183">
        <f>T121+T134+T148+T155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75</v>
      </c>
      <c r="AU120" s="14" t="s">
        <v>109</v>
      </c>
      <c r="BK120" s="184">
        <f>BK121+BK134+BK148+BK155</f>
        <v>0</v>
      </c>
    </row>
    <row r="121" spans="2:63" s="12" customFormat="1" ht="25.9" customHeight="1">
      <c r="B121" s="185"/>
      <c r="C121" s="186"/>
      <c r="D121" s="187" t="s">
        <v>75</v>
      </c>
      <c r="E121" s="188" t="s">
        <v>880</v>
      </c>
      <c r="F121" s="188" t="s">
        <v>881</v>
      </c>
      <c r="G121" s="186"/>
      <c r="H121" s="186"/>
      <c r="I121" s="189"/>
      <c r="J121" s="190">
        <f>BK121</f>
        <v>0</v>
      </c>
      <c r="K121" s="186"/>
      <c r="L121" s="191"/>
      <c r="M121" s="192"/>
      <c r="N121" s="193"/>
      <c r="O121" s="193"/>
      <c r="P121" s="194">
        <f>SUM(P122:P133)</f>
        <v>0</v>
      </c>
      <c r="Q121" s="193"/>
      <c r="R121" s="194">
        <f>SUM(R122:R133)</f>
        <v>0</v>
      </c>
      <c r="S121" s="193"/>
      <c r="T121" s="195">
        <f>SUM(T122:T133)</f>
        <v>0</v>
      </c>
      <c r="AR121" s="196" t="s">
        <v>84</v>
      </c>
      <c r="AT121" s="197" t="s">
        <v>75</v>
      </c>
      <c r="AU121" s="197" t="s">
        <v>76</v>
      </c>
      <c r="AY121" s="196" t="s">
        <v>147</v>
      </c>
      <c r="BK121" s="198">
        <f>SUM(BK122:BK133)</f>
        <v>0</v>
      </c>
    </row>
    <row r="122" spans="1:65" s="2" customFormat="1" ht="16.5" customHeight="1">
      <c r="A122" s="31"/>
      <c r="B122" s="32"/>
      <c r="C122" s="201" t="s">
        <v>84</v>
      </c>
      <c r="D122" s="201" t="s">
        <v>149</v>
      </c>
      <c r="E122" s="202" t="s">
        <v>882</v>
      </c>
      <c r="F122" s="203" t="s">
        <v>883</v>
      </c>
      <c r="G122" s="204" t="s">
        <v>884</v>
      </c>
      <c r="H122" s="205">
        <v>28</v>
      </c>
      <c r="I122" s="206"/>
      <c r="J122" s="207">
        <f aca="true" t="shared" si="0" ref="J122:J133">ROUND(I122*H122,2)</f>
        <v>0</v>
      </c>
      <c r="K122" s="208"/>
      <c r="L122" s="36"/>
      <c r="M122" s="209" t="s">
        <v>1</v>
      </c>
      <c r="N122" s="210" t="s">
        <v>41</v>
      </c>
      <c r="O122" s="68"/>
      <c r="P122" s="211">
        <f aca="true" t="shared" si="1" ref="P122:P133">O122*H122</f>
        <v>0</v>
      </c>
      <c r="Q122" s="211">
        <v>0</v>
      </c>
      <c r="R122" s="211">
        <f aca="true" t="shared" si="2" ref="R122:R133">Q122*H122</f>
        <v>0</v>
      </c>
      <c r="S122" s="211">
        <v>0</v>
      </c>
      <c r="T122" s="212">
        <f aca="true" t="shared" si="3" ref="T122:T133"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153</v>
      </c>
      <c r="AT122" s="213" t="s">
        <v>149</v>
      </c>
      <c r="AU122" s="213" t="s">
        <v>84</v>
      </c>
      <c r="AY122" s="14" t="s">
        <v>147</v>
      </c>
      <c r="BE122" s="214">
        <f aca="true" t="shared" si="4" ref="BE122:BE133">IF(N122="základní",J122,0)</f>
        <v>0</v>
      </c>
      <c r="BF122" s="214">
        <f aca="true" t="shared" si="5" ref="BF122:BF133">IF(N122="snížená",J122,0)</f>
        <v>0</v>
      </c>
      <c r="BG122" s="214">
        <f aca="true" t="shared" si="6" ref="BG122:BG133">IF(N122="zákl. přenesená",J122,0)</f>
        <v>0</v>
      </c>
      <c r="BH122" s="214">
        <f aca="true" t="shared" si="7" ref="BH122:BH133">IF(N122="sníž. přenesená",J122,0)</f>
        <v>0</v>
      </c>
      <c r="BI122" s="214">
        <f aca="true" t="shared" si="8" ref="BI122:BI133">IF(N122="nulová",J122,0)</f>
        <v>0</v>
      </c>
      <c r="BJ122" s="14" t="s">
        <v>84</v>
      </c>
      <c r="BK122" s="214">
        <f aca="true" t="shared" si="9" ref="BK122:BK133">ROUND(I122*H122,2)</f>
        <v>0</v>
      </c>
      <c r="BL122" s="14" t="s">
        <v>153</v>
      </c>
      <c r="BM122" s="213" t="s">
        <v>86</v>
      </c>
    </row>
    <row r="123" spans="1:65" s="2" customFormat="1" ht="16.5" customHeight="1">
      <c r="A123" s="31"/>
      <c r="B123" s="32"/>
      <c r="C123" s="201" t="s">
        <v>86</v>
      </c>
      <c r="D123" s="201" t="s">
        <v>149</v>
      </c>
      <c r="E123" s="202" t="s">
        <v>885</v>
      </c>
      <c r="F123" s="203" t="s">
        <v>886</v>
      </c>
      <c r="G123" s="204" t="s">
        <v>884</v>
      </c>
      <c r="H123" s="205">
        <v>2</v>
      </c>
      <c r="I123" s="206"/>
      <c r="J123" s="207">
        <f t="shared" si="0"/>
        <v>0</v>
      </c>
      <c r="K123" s="208"/>
      <c r="L123" s="36"/>
      <c r="M123" s="209" t="s">
        <v>1</v>
      </c>
      <c r="N123" s="210" t="s">
        <v>41</v>
      </c>
      <c r="O123" s="68"/>
      <c r="P123" s="211">
        <f t="shared" si="1"/>
        <v>0</v>
      </c>
      <c r="Q123" s="211">
        <v>0</v>
      </c>
      <c r="R123" s="211">
        <f t="shared" si="2"/>
        <v>0</v>
      </c>
      <c r="S123" s="211">
        <v>0</v>
      </c>
      <c r="T123" s="212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153</v>
      </c>
      <c r="AT123" s="213" t="s">
        <v>149</v>
      </c>
      <c r="AU123" s="213" t="s">
        <v>84</v>
      </c>
      <c r="AY123" s="14" t="s">
        <v>147</v>
      </c>
      <c r="BE123" s="214">
        <f t="shared" si="4"/>
        <v>0</v>
      </c>
      <c r="BF123" s="214">
        <f t="shared" si="5"/>
        <v>0</v>
      </c>
      <c r="BG123" s="214">
        <f t="shared" si="6"/>
        <v>0</v>
      </c>
      <c r="BH123" s="214">
        <f t="shared" si="7"/>
        <v>0</v>
      </c>
      <c r="BI123" s="214">
        <f t="shared" si="8"/>
        <v>0</v>
      </c>
      <c r="BJ123" s="14" t="s">
        <v>84</v>
      </c>
      <c r="BK123" s="214">
        <f t="shared" si="9"/>
        <v>0</v>
      </c>
      <c r="BL123" s="14" t="s">
        <v>153</v>
      </c>
      <c r="BM123" s="213" t="s">
        <v>153</v>
      </c>
    </row>
    <row r="124" spans="1:65" s="2" customFormat="1" ht="16.5" customHeight="1">
      <c r="A124" s="31"/>
      <c r="B124" s="32"/>
      <c r="C124" s="201" t="s">
        <v>159</v>
      </c>
      <c r="D124" s="201" t="s">
        <v>149</v>
      </c>
      <c r="E124" s="202" t="s">
        <v>887</v>
      </c>
      <c r="F124" s="203" t="s">
        <v>888</v>
      </c>
      <c r="G124" s="204" t="s">
        <v>884</v>
      </c>
      <c r="H124" s="205">
        <v>22</v>
      </c>
      <c r="I124" s="206"/>
      <c r="J124" s="207">
        <f t="shared" si="0"/>
        <v>0</v>
      </c>
      <c r="K124" s="208"/>
      <c r="L124" s="36"/>
      <c r="M124" s="209" t="s">
        <v>1</v>
      </c>
      <c r="N124" s="210" t="s">
        <v>41</v>
      </c>
      <c r="O124" s="68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153</v>
      </c>
      <c r="AT124" s="213" t="s">
        <v>149</v>
      </c>
      <c r="AU124" s="213" t="s">
        <v>84</v>
      </c>
      <c r="AY124" s="14" t="s">
        <v>147</v>
      </c>
      <c r="BE124" s="214">
        <f t="shared" si="4"/>
        <v>0</v>
      </c>
      <c r="BF124" s="214">
        <f t="shared" si="5"/>
        <v>0</v>
      </c>
      <c r="BG124" s="214">
        <f t="shared" si="6"/>
        <v>0</v>
      </c>
      <c r="BH124" s="214">
        <f t="shared" si="7"/>
        <v>0</v>
      </c>
      <c r="BI124" s="214">
        <f t="shared" si="8"/>
        <v>0</v>
      </c>
      <c r="BJ124" s="14" t="s">
        <v>84</v>
      </c>
      <c r="BK124" s="214">
        <f t="shared" si="9"/>
        <v>0</v>
      </c>
      <c r="BL124" s="14" t="s">
        <v>153</v>
      </c>
      <c r="BM124" s="213" t="s">
        <v>171</v>
      </c>
    </row>
    <row r="125" spans="1:65" s="2" customFormat="1" ht="16.5" customHeight="1">
      <c r="A125" s="31"/>
      <c r="B125" s="32"/>
      <c r="C125" s="201" t="s">
        <v>153</v>
      </c>
      <c r="D125" s="201" t="s">
        <v>149</v>
      </c>
      <c r="E125" s="202" t="s">
        <v>889</v>
      </c>
      <c r="F125" s="203" t="s">
        <v>890</v>
      </c>
      <c r="G125" s="204" t="s">
        <v>884</v>
      </c>
      <c r="H125" s="205">
        <v>27</v>
      </c>
      <c r="I125" s="206"/>
      <c r="J125" s="207">
        <f t="shared" si="0"/>
        <v>0</v>
      </c>
      <c r="K125" s="208"/>
      <c r="L125" s="36"/>
      <c r="M125" s="209" t="s">
        <v>1</v>
      </c>
      <c r="N125" s="210" t="s">
        <v>41</v>
      </c>
      <c r="O125" s="68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153</v>
      </c>
      <c r="AT125" s="213" t="s">
        <v>149</v>
      </c>
      <c r="AU125" s="213" t="s">
        <v>84</v>
      </c>
      <c r="AY125" s="14" t="s">
        <v>147</v>
      </c>
      <c r="BE125" s="214">
        <f t="shared" si="4"/>
        <v>0</v>
      </c>
      <c r="BF125" s="214">
        <f t="shared" si="5"/>
        <v>0</v>
      </c>
      <c r="BG125" s="214">
        <f t="shared" si="6"/>
        <v>0</v>
      </c>
      <c r="BH125" s="214">
        <f t="shared" si="7"/>
        <v>0</v>
      </c>
      <c r="BI125" s="214">
        <f t="shared" si="8"/>
        <v>0</v>
      </c>
      <c r="BJ125" s="14" t="s">
        <v>84</v>
      </c>
      <c r="BK125" s="214">
        <f t="shared" si="9"/>
        <v>0</v>
      </c>
      <c r="BL125" s="14" t="s">
        <v>153</v>
      </c>
      <c r="BM125" s="213" t="s">
        <v>180</v>
      </c>
    </row>
    <row r="126" spans="1:65" s="2" customFormat="1" ht="16.5" customHeight="1">
      <c r="A126" s="31"/>
      <c r="B126" s="32"/>
      <c r="C126" s="201" t="s">
        <v>167</v>
      </c>
      <c r="D126" s="201" t="s">
        <v>149</v>
      </c>
      <c r="E126" s="202" t="s">
        <v>891</v>
      </c>
      <c r="F126" s="203" t="s">
        <v>892</v>
      </c>
      <c r="G126" s="204" t="s">
        <v>884</v>
      </c>
      <c r="H126" s="205">
        <v>5</v>
      </c>
      <c r="I126" s="206"/>
      <c r="J126" s="207">
        <f t="shared" si="0"/>
        <v>0</v>
      </c>
      <c r="K126" s="208"/>
      <c r="L126" s="36"/>
      <c r="M126" s="209" t="s">
        <v>1</v>
      </c>
      <c r="N126" s="210" t="s">
        <v>41</v>
      </c>
      <c r="O126" s="68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153</v>
      </c>
      <c r="AT126" s="213" t="s">
        <v>149</v>
      </c>
      <c r="AU126" s="213" t="s">
        <v>84</v>
      </c>
      <c r="AY126" s="14" t="s">
        <v>147</v>
      </c>
      <c r="BE126" s="214">
        <f t="shared" si="4"/>
        <v>0</v>
      </c>
      <c r="BF126" s="214">
        <f t="shared" si="5"/>
        <v>0</v>
      </c>
      <c r="BG126" s="214">
        <f t="shared" si="6"/>
        <v>0</v>
      </c>
      <c r="BH126" s="214">
        <f t="shared" si="7"/>
        <v>0</v>
      </c>
      <c r="BI126" s="214">
        <f t="shared" si="8"/>
        <v>0</v>
      </c>
      <c r="BJ126" s="14" t="s">
        <v>84</v>
      </c>
      <c r="BK126" s="214">
        <f t="shared" si="9"/>
        <v>0</v>
      </c>
      <c r="BL126" s="14" t="s">
        <v>153</v>
      </c>
      <c r="BM126" s="213" t="s">
        <v>189</v>
      </c>
    </row>
    <row r="127" spans="1:65" s="2" customFormat="1" ht="16.5" customHeight="1">
      <c r="A127" s="31"/>
      <c r="B127" s="32"/>
      <c r="C127" s="201" t="s">
        <v>171</v>
      </c>
      <c r="D127" s="201" t="s">
        <v>149</v>
      </c>
      <c r="E127" s="202" t="s">
        <v>893</v>
      </c>
      <c r="F127" s="203" t="s">
        <v>894</v>
      </c>
      <c r="G127" s="204" t="s">
        <v>884</v>
      </c>
      <c r="H127" s="205">
        <v>30</v>
      </c>
      <c r="I127" s="206"/>
      <c r="J127" s="207">
        <f t="shared" si="0"/>
        <v>0</v>
      </c>
      <c r="K127" s="208"/>
      <c r="L127" s="36"/>
      <c r="M127" s="209" t="s">
        <v>1</v>
      </c>
      <c r="N127" s="210" t="s">
        <v>41</v>
      </c>
      <c r="O127" s="68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153</v>
      </c>
      <c r="AT127" s="213" t="s">
        <v>149</v>
      </c>
      <c r="AU127" s="213" t="s">
        <v>84</v>
      </c>
      <c r="AY127" s="14" t="s">
        <v>147</v>
      </c>
      <c r="BE127" s="214">
        <f t="shared" si="4"/>
        <v>0</v>
      </c>
      <c r="BF127" s="214">
        <f t="shared" si="5"/>
        <v>0</v>
      </c>
      <c r="BG127" s="214">
        <f t="shared" si="6"/>
        <v>0</v>
      </c>
      <c r="BH127" s="214">
        <f t="shared" si="7"/>
        <v>0</v>
      </c>
      <c r="BI127" s="214">
        <f t="shared" si="8"/>
        <v>0</v>
      </c>
      <c r="BJ127" s="14" t="s">
        <v>84</v>
      </c>
      <c r="BK127" s="214">
        <f t="shared" si="9"/>
        <v>0</v>
      </c>
      <c r="BL127" s="14" t="s">
        <v>153</v>
      </c>
      <c r="BM127" s="213" t="s">
        <v>197</v>
      </c>
    </row>
    <row r="128" spans="1:65" s="2" customFormat="1" ht="16.5" customHeight="1">
      <c r="A128" s="31"/>
      <c r="B128" s="32"/>
      <c r="C128" s="201" t="s">
        <v>176</v>
      </c>
      <c r="D128" s="201" t="s">
        <v>149</v>
      </c>
      <c r="E128" s="202" t="s">
        <v>895</v>
      </c>
      <c r="F128" s="203" t="s">
        <v>896</v>
      </c>
      <c r="G128" s="204" t="s">
        <v>884</v>
      </c>
      <c r="H128" s="205">
        <v>2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41</v>
      </c>
      <c r="O128" s="68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153</v>
      </c>
      <c r="AT128" s="213" t="s">
        <v>149</v>
      </c>
      <c r="AU128" s="213" t="s">
        <v>84</v>
      </c>
      <c r="AY128" s="14" t="s">
        <v>147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84</v>
      </c>
      <c r="BK128" s="214">
        <f t="shared" si="9"/>
        <v>0</v>
      </c>
      <c r="BL128" s="14" t="s">
        <v>153</v>
      </c>
      <c r="BM128" s="213" t="s">
        <v>206</v>
      </c>
    </row>
    <row r="129" spans="1:65" s="2" customFormat="1" ht="16.5" customHeight="1">
      <c r="A129" s="31"/>
      <c r="B129" s="32"/>
      <c r="C129" s="201" t="s">
        <v>180</v>
      </c>
      <c r="D129" s="201" t="s">
        <v>149</v>
      </c>
      <c r="E129" s="202" t="s">
        <v>897</v>
      </c>
      <c r="F129" s="203" t="s">
        <v>898</v>
      </c>
      <c r="G129" s="204" t="s">
        <v>884</v>
      </c>
      <c r="H129" s="205">
        <v>3</v>
      </c>
      <c r="I129" s="206"/>
      <c r="J129" s="207">
        <f t="shared" si="0"/>
        <v>0</v>
      </c>
      <c r="K129" s="208"/>
      <c r="L129" s="36"/>
      <c r="M129" s="209" t="s">
        <v>1</v>
      </c>
      <c r="N129" s="210" t="s">
        <v>41</v>
      </c>
      <c r="O129" s="68"/>
      <c r="P129" s="211">
        <f t="shared" si="1"/>
        <v>0</v>
      </c>
      <c r="Q129" s="211">
        <v>0</v>
      </c>
      <c r="R129" s="211">
        <f t="shared" si="2"/>
        <v>0</v>
      </c>
      <c r="S129" s="211">
        <v>0</v>
      </c>
      <c r="T129" s="212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153</v>
      </c>
      <c r="AT129" s="213" t="s">
        <v>149</v>
      </c>
      <c r="AU129" s="213" t="s">
        <v>84</v>
      </c>
      <c r="AY129" s="14" t="s">
        <v>147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4" t="s">
        <v>84</v>
      </c>
      <c r="BK129" s="214">
        <f t="shared" si="9"/>
        <v>0</v>
      </c>
      <c r="BL129" s="14" t="s">
        <v>153</v>
      </c>
      <c r="BM129" s="213" t="s">
        <v>214</v>
      </c>
    </row>
    <row r="130" spans="1:65" s="2" customFormat="1" ht="16.5" customHeight="1">
      <c r="A130" s="31"/>
      <c r="B130" s="32"/>
      <c r="C130" s="201" t="s">
        <v>185</v>
      </c>
      <c r="D130" s="201" t="s">
        <v>149</v>
      </c>
      <c r="E130" s="202" t="s">
        <v>899</v>
      </c>
      <c r="F130" s="203" t="s">
        <v>900</v>
      </c>
      <c r="G130" s="204" t="s">
        <v>884</v>
      </c>
      <c r="H130" s="205">
        <v>3</v>
      </c>
      <c r="I130" s="206"/>
      <c r="J130" s="207">
        <f t="shared" si="0"/>
        <v>0</v>
      </c>
      <c r="K130" s="208"/>
      <c r="L130" s="36"/>
      <c r="M130" s="209" t="s">
        <v>1</v>
      </c>
      <c r="N130" s="210" t="s">
        <v>41</v>
      </c>
      <c r="O130" s="68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153</v>
      </c>
      <c r="AT130" s="213" t="s">
        <v>149</v>
      </c>
      <c r="AU130" s="213" t="s">
        <v>84</v>
      </c>
      <c r="AY130" s="14" t="s">
        <v>147</v>
      </c>
      <c r="BE130" s="214">
        <f t="shared" si="4"/>
        <v>0</v>
      </c>
      <c r="BF130" s="214">
        <f t="shared" si="5"/>
        <v>0</v>
      </c>
      <c r="BG130" s="214">
        <f t="shared" si="6"/>
        <v>0</v>
      </c>
      <c r="BH130" s="214">
        <f t="shared" si="7"/>
        <v>0</v>
      </c>
      <c r="BI130" s="214">
        <f t="shared" si="8"/>
        <v>0</v>
      </c>
      <c r="BJ130" s="14" t="s">
        <v>84</v>
      </c>
      <c r="BK130" s="214">
        <f t="shared" si="9"/>
        <v>0</v>
      </c>
      <c r="BL130" s="14" t="s">
        <v>153</v>
      </c>
      <c r="BM130" s="213" t="s">
        <v>222</v>
      </c>
    </row>
    <row r="131" spans="1:65" s="2" customFormat="1" ht="16.5" customHeight="1">
      <c r="A131" s="31"/>
      <c r="B131" s="32"/>
      <c r="C131" s="201" t="s">
        <v>189</v>
      </c>
      <c r="D131" s="201" t="s">
        <v>149</v>
      </c>
      <c r="E131" s="202" t="s">
        <v>901</v>
      </c>
      <c r="F131" s="203" t="s">
        <v>902</v>
      </c>
      <c r="G131" s="204" t="s">
        <v>884</v>
      </c>
      <c r="H131" s="205">
        <v>7</v>
      </c>
      <c r="I131" s="206"/>
      <c r="J131" s="207">
        <f t="shared" si="0"/>
        <v>0</v>
      </c>
      <c r="K131" s="208"/>
      <c r="L131" s="36"/>
      <c r="M131" s="209" t="s">
        <v>1</v>
      </c>
      <c r="N131" s="210" t="s">
        <v>41</v>
      </c>
      <c r="O131" s="68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153</v>
      </c>
      <c r="AT131" s="213" t="s">
        <v>149</v>
      </c>
      <c r="AU131" s="213" t="s">
        <v>84</v>
      </c>
      <c r="AY131" s="14" t="s">
        <v>147</v>
      </c>
      <c r="BE131" s="214">
        <f t="shared" si="4"/>
        <v>0</v>
      </c>
      <c r="BF131" s="214">
        <f t="shared" si="5"/>
        <v>0</v>
      </c>
      <c r="BG131" s="214">
        <f t="shared" si="6"/>
        <v>0</v>
      </c>
      <c r="BH131" s="214">
        <f t="shared" si="7"/>
        <v>0</v>
      </c>
      <c r="BI131" s="214">
        <f t="shared" si="8"/>
        <v>0</v>
      </c>
      <c r="BJ131" s="14" t="s">
        <v>84</v>
      </c>
      <c r="BK131" s="214">
        <f t="shared" si="9"/>
        <v>0</v>
      </c>
      <c r="BL131" s="14" t="s">
        <v>153</v>
      </c>
      <c r="BM131" s="213" t="s">
        <v>231</v>
      </c>
    </row>
    <row r="132" spans="1:65" s="2" customFormat="1" ht="21.75" customHeight="1">
      <c r="A132" s="31"/>
      <c r="B132" s="32"/>
      <c r="C132" s="201" t="s">
        <v>193</v>
      </c>
      <c r="D132" s="201" t="s">
        <v>149</v>
      </c>
      <c r="E132" s="202" t="s">
        <v>903</v>
      </c>
      <c r="F132" s="203" t="s">
        <v>904</v>
      </c>
      <c r="G132" s="204" t="s">
        <v>884</v>
      </c>
      <c r="H132" s="205">
        <v>3</v>
      </c>
      <c r="I132" s="206"/>
      <c r="J132" s="207">
        <f t="shared" si="0"/>
        <v>0</v>
      </c>
      <c r="K132" s="208"/>
      <c r="L132" s="36"/>
      <c r="M132" s="209" t="s">
        <v>1</v>
      </c>
      <c r="N132" s="210" t="s">
        <v>41</v>
      </c>
      <c r="O132" s="68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153</v>
      </c>
      <c r="AT132" s="213" t="s">
        <v>149</v>
      </c>
      <c r="AU132" s="213" t="s">
        <v>84</v>
      </c>
      <c r="AY132" s="14" t="s">
        <v>147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4" t="s">
        <v>84</v>
      </c>
      <c r="BK132" s="214">
        <f t="shared" si="9"/>
        <v>0</v>
      </c>
      <c r="BL132" s="14" t="s">
        <v>153</v>
      </c>
      <c r="BM132" s="213" t="s">
        <v>238</v>
      </c>
    </row>
    <row r="133" spans="1:65" s="2" customFormat="1" ht="16.5" customHeight="1">
      <c r="A133" s="31"/>
      <c r="B133" s="32"/>
      <c r="C133" s="201" t="s">
        <v>197</v>
      </c>
      <c r="D133" s="201" t="s">
        <v>149</v>
      </c>
      <c r="E133" s="202" t="s">
        <v>905</v>
      </c>
      <c r="F133" s="203" t="s">
        <v>906</v>
      </c>
      <c r="G133" s="204" t="s">
        <v>884</v>
      </c>
      <c r="H133" s="205">
        <v>3</v>
      </c>
      <c r="I133" s="206"/>
      <c r="J133" s="207">
        <f t="shared" si="0"/>
        <v>0</v>
      </c>
      <c r="K133" s="208"/>
      <c r="L133" s="36"/>
      <c r="M133" s="209" t="s">
        <v>1</v>
      </c>
      <c r="N133" s="210" t="s">
        <v>41</v>
      </c>
      <c r="O133" s="68"/>
      <c r="P133" s="211">
        <f t="shared" si="1"/>
        <v>0</v>
      </c>
      <c r="Q133" s="211">
        <v>0</v>
      </c>
      <c r="R133" s="211">
        <f t="shared" si="2"/>
        <v>0</v>
      </c>
      <c r="S133" s="211">
        <v>0</v>
      </c>
      <c r="T133" s="212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153</v>
      </c>
      <c r="AT133" s="213" t="s">
        <v>149</v>
      </c>
      <c r="AU133" s="213" t="s">
        <v>84</v>
      </c>
      <c r="AY133" s="14" t="s">
        <v>147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84</v>
      </c>
      <c r="BK133" s="214">
        <f t="shared" si="9"/>
        <v>0</v>
      </c>
      <c r="BL133" s="14" t="s">
        <v>153</v>
      </c>
      <c r="BM133" s="213" t="s">
        <v>247</v>
      </c>
    </row>
    <row r="134" spans="2:63" s="12" customFormat="1" ht="25.9" customHeight="1">
      <c r="B134" s="185"/>
      <c r="C134" s="186"/>
      <c r="D134" s="187" t="s">
        <v>75</v>
      </c>
      <c r="E134" s="188" t="s">
        <v>907</v>
      </c>
      <c r="F134" s="188" t="s">
        <v>908</v>
      </c>
      <c r="G134" s="186"/>
      <c r="H134" s="186"/>
      <c r="I134" s="189"/>
      <c r="J134" s="190">
        <f>BK134</f>
        <v>0</v>
      </c>
      <c r="K134" s="186"/>
      <c r="L134" s="191"/>
      <c r="M134" s="192"/>
      <c r="N134" s="193"/>
      <c r="O134" s="193"/>
      <c r="P134" s="194">
        <f>SUM(P135:P147)</f>
        <v>0</v>
      </c>
      <c r="Q134" s="193"/>
      <c r="R134" s="194">
        <f>SUM(R135:R147)</f>
        <v>0</v>
      </c>
      <c r="S134" s="193"/>
      <c r="T134" s="195">
        <f>SUM(T135:T147)</f>
        <v>0</v>
      </c>
      <c r="AR134" s="196" t="s">
        <v>84</v>
      </c>
      <c r="AT134" s="197" t="s">
        <v>75</v>
      </c>
      <c r="AU134" s="197" t="s">
        <v>76</v>
      </c>
      <c r="AY134" s="196" t="s">
        <v>147</v>
      </c>
      <c r="BK134" s="198">
        <f>SUM(BK135:BK147)</f>
        <v>0</v>
      </c>
    </row>
    <row r="135" spans="1:65" s="2" customFormat="1" ht="16.5" customHeight="1">
      <c r="A135" s="31"/>
      <c r="B135" s="32"/>
      <c r="C135" s="201" t="s">
        <v>202</v>
      </c>
      <c r="D135" s="201" t="s">
        <v>149</v>
      </c>
      <c r="E135" s="202" t="s">
        <v>909</v>
      </c>
      <c r="F135" s="203" t="s">
        <v>910</v>
      </c>
      <c r="G135" s="204" t="s">
        <v>884</v>
      </c>
      <c r="H135" s="205">
        <v>27</v>
      </c>
      <c r="I135" s="206"/>
      <c r="J135" s="207">
        <f aca="true" t="shared" si="10" ref="J135:J147">ROUND(I135*H135,2)</f>
        <v>0</v>
      </c>
      <c r="K135" s="208"/>
      <c r="L135" s="36"/>
      <c r="M135" s="209" t="s">
        <v>1</v>
      </c>
      <c r="N135" s="210" t="s">
        <v>41</v>
      </c>
      <c r="O135" s="68"/>
      <c r="P135" s="211">
        <f aca="true" t="shared" si="11" ref="P135:P147">O135*H135</f>
        <v>0</v>
      </c>
      <c r="Q135" s="211">
        <v>0</v>
      </c>
      <c r="R135" s="211">
        <f aca="true" t="shared" si="12" ref="R135:R147">Q135*H135</f>
        <v>0</v>
      </c>
      <c r="S135" s="211">
        <v>0</v>
      </c>
      <c r="T135" s="212">
        <f aca="true" t="shared" si="13" ref="T135:T147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153</v>
      </c>
      <c r="AT135" s="213" t="s">
        <v>149</v>
      </c>
      <c r="AU135" s="213" t="s">
        <v>84</v>
      </c>
      <c r="AY135" s="14" t="s">
        <v>147</v>
      </c>
      <c r="BE135" s="214">
        <f aca="true" t="shared" si="14" ref="BE135:BE147">IF(N135="základní",J135,0)</f>
        <v>0</v>
      </c>
      <c r="BF135" s="214">
        <f aca="true" t="shared" si="15" ref="BF135:BF147">IF(N135="snížená",J135,0)</f>
        <v>0</v>
      </c>
      <c r="BG135" s="214">
        <f aca="true" t="shared" si="16" ref="BG135:BG147">IF(N135="zákl. přenesená",J135,0)</f>
        <v>0</v>
      </c>
      <c r="BH135" s="214">
        <f aca="true" t="shared" si="17" ref="BH135:BH147">IF(N135="sníž. přenesená",J135,0)</f>
        <v>0</v>
      </c>
      <c r="BI135" s="214">
        <f aca="true" t="shared" si="18" ref="BI135:BI147">IF(N135="nulová",J135,0)</f>
        <v>0</v>
      </c>
      <c r="BJ135" s="14" t="s">
        <v>84</v>
      </c>
      <c r="BK135" s="214">
        <f aca="true" t="shared" si="19" ref="BK135:BK147">ROUND(I135*H135,2)</f>
        <v>0</v>
      </c>
      <c r="BL135" s="14" t="s">
        <v>153</v>
      </c>
      <c r="BM135" s="213" t="s">
        <v>255</v>
      </c>
    </row>
    <row r="136" spans="1:65" s="2" customFormat="1" ht="16.5" customHeight="1">
      <c r="A136" s="31"/>
      <c r="B136" s="32"/>
      <c r="C136" s="201" t="s">
        <v>206</v>
      </c>
      <c r="D136" s="201" t="s">
        <v>149</v>
      </c>
      <c r="E136" s="202" t="s">
        <v>911</v>
      </c>
      <c r="F136" s="203" t="s">
        <v>912</v>
      </c>
      <c r="G136" s="204" t="s">
        <v>884</v>
      </c>
      <c r="H136" s="205">
        <v>1</v>
      </c>
      <c r="I136" s="206"/>
      <c r="J136" s="207">
        <f t="shared" si="10"/>
        <v>0</v>
      </c>
      <c r="K136" s="208"/>
      <c r="L136" s="36"/>
      <c r="M136" s="209" t="s">
        <v>1</v>
      </c>
      <c r="N136" s="210" t="s">
        <v>41</v>
      </c>
      <c r="O136" s="68"/>
      <c r="P136" s="211">
        <f t="shared" si="11"/>
        <v>0</v>
      </c>
      <c r="Q136" s="211">
        <v>0</v>
      </c>
      <c r="R136" s="211">
        <f t="shared" si="12"/>
        <v>0</v>
      </c>
      <c r="S136" s="211">
        <v>0</v>
      </c>
      <c r="T136" s="212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153</v>
      </c>
      <c r="AT136" s="213" t="s">
        <v>149</v>
      </c>
      <c r="AU136" s="213" t="s">
        <v>84</v>
      </c>
      <c r="AY136" s="14" t="s">
        <v>147</v>
      </c>
      <c r="BE136" s="214">
        <f t="shared" si="14"/>
        <v>0</v>
      </c>
      <c r="BF136" s="214">
        <f t="shared" si="15"/>
        <v>0</v>
      </c>
      <c r="BG136" s="214">
        <f t="shared" si="16"/>
        <v>0</v>
      </c>
      <c r="BH136" s="214">
        <f t="shared" si="17"/>
        <v>0</v>
      </c>
      <c r="BI136" s="214">
        <f t="shared" si="18"/>
        <v>0</v>
      </c>
      <c r="BJ136" s="14" t="s">
        <v>84</v>
      </c>
      <c r="BK136" s="214">
        <f t="shared" si="19"/>
        <v>0</v>
      </c>
      <c r="BL136" s="14" t="s">
        <v>153</v>
      </c>
      <c r="BM136" s="213" t="s">
        <v>264</v>
      </c>
    </row>
    <row r="137" spans="1:65" s="2" customFormat="1" ht="16.5" customHeight="1">
      <c r="A137" s="31"/>
      <c r="B137" s="32"/>
      <c r="C137" s="201" t="s">
        <v>8</v>
      </c>
      <c r="D137" s="201" t="s">
        <v>149</v>
      </c>
      <c r="E137" s="202" t="s">
        <v>913</v>
      </c>
      <c r="F137" s="203" t="s">
        <v>914</v>
      </c>
      <c r="G137" s="204" t="s">
        <v>884</v>
      </c>
      <c r="H137" s="205">
        <v>2</v>
      </c>
      <c r="I137" s="206"/>
      <c r="J137" s="207">
        <f t="shared" si="10"/>
        <v>0</v>
      </c>
      <c r="K137" s="208"/>
      <c r="L137" s="36"/>
      <c r="M137" s="209" t="s">
        <v>1</v>
      </c>
      <c r="N137" s="210" t="s">
        <v>41</v>
      </c>
      <c r="O137" s="68"/>
      <c r="P137" s="211">
        <f t="shared" si="11"/>
        <v>0</v>
      </c>
      <c r="Q137" s="211">
        <v>0</v>
      </c>
      <c r="R137" s="211">
        <f t="shared" si="12"/>
        <v>0</v>
      </c>
      <c r="S137" s="211">
        <v>0</v>
      </c>
      <c r="T137" s="212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153</v>
      </c>
      <c r="AT137" s="213" t="s">
        <v>149</v>
      </c>
      <c r="AU137" s="213" t="s">
        <v>84</v>
      </c>
      <c r="AY137" s="14" t="s">
        <v>147</v>
      </c>
      <c r="BE137" s="214">
        <f t="shared" si="14"/>
        <v>0</v>
      </c>
      <c r="BF137" s="214">
        <f t="shared" si="15"/>
        <v>0</v>
      </c>
      <c r="BG137" s="214">
        <f t="shared" si="16"/>
        <v>0</v>
      </c>
      <c r="BH137" s="214">
        <f t="shared" si="17"/>
        <v>0</v>
      </c>
      <c r="BI137" s="214">
        <f t="shared" si="18"/>
        <v>0</v>
      </c>
      <c r="BJ137" s="14" t="s">
        <v>84</v>
      </c>
      <c r="BK137" s="214">
        <f t="shared" si="19"/>
        <v>0</v>
      </c>
      <c r="BL137" s="14" t="s">
        <v>153</v>
      </c>
      <c r="BM137" s="213" t="s">
        <v>272</v>
      </c>
    </row>
    <row r="138" spans="1:65" s="2" customFormat="1" ht="16.5" customHeight="1">
      <c r="A138" s="31"/>
      <c r="B138" s="32"/>
      <c r="C138" s="201" t="s">
        <v>214</v>
      </c>
      <c r="D138" s="201" t="s">
        <v>149</v>
      </c>
      <c r="E138" s="202" t="s">
        <v>915</v>
      </c>
      <c r="F138" s="203" t="s">
        <v>916</v>
      </c>
      <c r="G138" s="204" t="s">
        <v>884</v>
      </c>
      <c r="H138" s="205">
        <v>22</v>
      </c>
      <c r="I138" s="206"/>
      <c r="J138" s="207">
        <f t="shared" si="10"/>
        <v>0</v>
      </c>
      <c r="K138" s="208"/>
      <c r="L138" s="36"/>
      <c r="M138" s="209" t="s">
        <v>1</v>
      </c>
      <c r="N138" s="210" t="s">
        <v>41</v>
      </c>
      <c r="O138" s="68"/>
      <c r="P138" s="211">
        <f t="shared" si="11"/>
        <v>0</v>
      </c>
      <c r="Q138" s="211">
        <v>0</v>
      </c>
      <c r="R138" s="211">
        <f t="shared" si="12"/>
        <v>0</v>
      </c>
      <c r="S138" s="211">
        <v>0</v>
      </c>
      <c r="T138" s="212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153</v>
      </c>
      <c r="AT138" s="213" t="s">
        <v>149</v>
      </c>
      <c r="AU138" s="213" t="s">
        <v>84</v>
      </c>
      <c r="AY138" s="14" t="s">
        <v>147</v>
      </c>
      <c r="BE138" s="214">
        <f t="shared" si="14"/>
        <v>0</v>
      </c>
      <c r="BF138" s="214">
        <f t="shared" si="15"/>
        <v>0</v>
      </c>
      <c r="BG138" s="214">
        <f t="shared" si="16"/>
        <v>0</v>
      </c>
      <c r="BH138" s="214">
        <f t="shared" si="17"/>
        <v>0</v>
      </c>
      <c r="BI138" s="214">
        <f t="shared" si="18"/>
        <v>0</v>
      </c>
      <c r="BJ138" s="14" t="s">
        <v>84</v>
      </c>
      <c r="BK138" s="214">
        <f t="shared" si="19"/>
        <v>0</v>
      </c>
      <c r="BL138" s="14" t="s">
        <v>153</v>
      </c>
      <c r="BM138" s="213" t="s">
        <v>280</v>
      </c>
    </row>
    <row r="139" spans="1:65" s="2" customFormat="1" ht="16.5" customHeight="1">
      <c r="A139" s="31"/>
      <c r="B139" s="32"/>
      <c r="C139" s="201" t="s">
        <v>218</v>
      </c>
      <c r="D139" s="201" t="s">
        <v>149</v>
      </c>
      <c r="E139" s="202" t="s">
        <v>917</v>
      </c>
      <c r="F139" s="203" t="s">
        <v>918</v>
      </c>
      <c r="G139" s="204" t="s">
        <v>884</v>
      </c>
      <c r="H139" s="205">
        <v>27</v>
      </c>
      <c r="I139" s="206"/>
      <c r="J139" s="207">
        <f t="shared" si="10"/>
        <v>0</v>
      </c>
      <c r="K139" s="208"/>
      <c r="L139" s="36"/>
      <c r="M139" s="209" t="s">
        <v>1</v>
      </c>
      <c r="N139" s="210" t="s">
        <v>41</v>
      </c>
      <c r="O139" s="68"/>
      <c r="P139" s="211">
        <f t="shared" si="11"/>
        <v>0</v>
      </c>
      <c r="Q139" s="211">
        <v>0</v>
      </c>
      <c r="R139" s="211">
        <f t="shared" si="12"/>
        <v>0</v>
      </c>
      <c r="S139" s="211">
        <v>0</v>
      </c>
      <c r="T139" s="212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153</v>
      </c>
      <c r="AT139" s="213" t="s">
        <v>149</v>
      </c>
      <c r="AU139" s="213" t="s">
        <v>84</v>
      </c>
      <c r="AY139" s="14" t="s">
        <v>147</v>
      </c>
      <c r="BE139" s="214">
        <f t="shared" si="14"/>
        <v>0</v>
      </c>
      <c r="BF139" s="214">
        <f t="shared" si="15"/>
        <v>0</v>
      </c>
      <c r="BG139" s="214">
        <f t="shared" si="16"/>
        <v>0</v>
      </c>
      <c r="BH139" s="214">
        <f t="shared" si="17"/>
        <v>0</v>
      </c>
      <c r="BI139" s="214">
        <f t="shared" si="18"/>
        <v>0</v>
      </c>
      <c r="BJ139" s="14" t="s">
        <v>84</v>
      </c>
      <c r="BK139" s="214">
        <f t="shared" si="19"/>
        <v>0</v>
      </c>
      <c r="BL139" s="14" t="s">
        <v>153</v>
      </c>
      <c r="BM139" s="213" t="s">
        <v>288</v>
      </c>
    </row>
    <row r="140" spans="1:65" s="2" customFormat="1" ht="16.5" customHeight="1">
      <c r="A140" s="31"/>
      <c r="B140" s="32"/>
      <c r="C140" s="201" t="s">
        <v>222</v>
      </c>
      <c r="D140" s="201" t="s">
        <v>149</v>
      </c>
      <c r="E140" s="202" t="s">
        <v>919</v>
      </c>
      <c r="F140" s="203" t="s">
        <v>920</v>
      </c>
      <c r="G140" s="204" t="s">
        <v>884</v>
      </c>
      <c r="H140" s="205">
        <v>5</v>
      </c>
      <c r="I140" s="206"/>
      <c r="J140" s="207">
        <f t="shared" si="10"/>
        <v>0</v>
      </c>
      <c r="K140" s="208"/>
      <c r="L140" s="36"/>
      <c r="M140" s="209" t="s">
        <v>1</v>
      </c>
      <c r="N140" s="210" t="s">
        <v>41</v>
      </c>
      <c r="O140" s="68"/>
      <c r="P140" s="211">
        <f t="shared" si="11"/>
        <v>0</v>
      </c>
      <c r="Q140" s="211">
        <v>0</v>
      </c>
      <c r="R140" s="211">
        <f t="shared" si="12"/>
        <v>0</v>
      </c>
      <c r="S140" s="211">
        <v>0</v>
      </c>
      <c r="T140" s="212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153</v>
      </c>
      <c r="AT140" s="213" t="s">
        <v>149</v>
      </c>
      <c r="AU140" s="213" t="s">
        <v>84</v>
      </c>
      <c r="AY140" s="14" t="s">
        <v>147</v>
      </c>
      <c r="BE140" s="214">
        <f t="shared" si="14"/>
        <v>0</v>
      </c>
      <c r="BF140" s="214">
        <f t="shared" si="15"/>
        <v>0</v>
      </c>
      <c r="BG140" s="214">
        <f t="shared" si="16"/>
        <v>0</v>
      </c>
      <c r="BH140" s="214">
        <f t="shared" si="17"/>
        <v>0</v>
      </c>
      <c r="BI140" s="214">
        <f t="shared" si="18"/>
        <v>0</v>
      </c>
      <c r="BJ140" s="14" t="s">
        <v>84</v>
      </c>
      <c r="BK140" s="214">
        <f t="shared" si="19"/>
        <v>0</v>
      </c>
      <c r="BL140" s="14" t="s">
        <v>153</v>
      </c>
      <c r="BM140" s="213" t="s">
        <v>296</v>
      </c>
    </row>
    <row r="141" spans="1:65" s="2" customFormat="1" ht="16.5" customHeight="1">
      <c r="A141" s="31"/>
      <c r="B141" s="32"/>
      <c r="C141" s="201" t="s">
        <v>226</v>
      </c>
      <c r="D141" s="201" t="s">
        <v>149</v>
      </c>
      <c r="E141" s="202" t="s">
        <v>921</v>
      </c>
      <c r="F141" s="203" t="s">
        <v>922</v>
      </c>
      <c r="G141" s="204" t="s">
        <v>884</v>
      </c>
      <c r="H141" s="205">
        <v>30</v>
      </c>
      <c r="I141" s="206"/>
      <c r="J141" s="207">
        <f t="shared" si="1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1"/>
        <v>0</v>
      </c>
      <c r="Q141" s="211">
        <v>0</v>
      </c>
      <c r="R141" s="211">
        <f t="shared" si="12"/>
        <v>0</v>
      </c>
      <c r="S141" s="211">
        <v>0</v>
      </c>
      <c r="T141" s="212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153</v>
      </c>
      <c r="AT141" s="213" t="s">
        <v>149</v>
      </c>
      <c r="AU141" s="213" t="s">
        <v>84</v>
      </c>
      <c r="AY141" s="14" t="s">
        <v>147</v>
      </c>
      <c r="BE141" s="214">
        <f t="shared" si="14"/>
        <v>0</v>
      </c>
      <c r="BF141" s="214">
        <f t="shared" si="15"/>
        <v>0</v>
      </c>
      <c r="BG141" s="214">
        <f t="shared" si="16"/>
        <v>0</v>
      </c>
      <c r="BH141" s="214">
        <f t="shared" si="17"/>
        <v>0</v>
      </c>
      <c r="BI141" s="214">
        <f t="shared" si="18"/>
        <v>0</v>
      </c>
      <c r="BJ141" s="14" t="s">
        <v>84</v>
      </c>
      <c r="BK141" s="214">
        <f t="shared" si="19"/>
        <v>0</v>
      </c>
      <c r="BL141" s="14" t="s">
        <v>153</v>
      </c>
      <c r="BM141" s="213" t="s">
        <v>305</v>
      </c>
    </row>
    <row r="142" spans="1:65" s="2" customFormat="1" ht="16.5" customHeight="1">
      <c r="A142" s="31"/>
      <c r="B142" s="32"/>
      <c r="C142" s="201" t="s">
        <v>231</v>
      </c>
      <c r="D142" s="201" t="s">
        <v>149</v>
      </c>
      <c r="E142" s="202" t="s">
        <v>923</v>
      </c>
      <c r="F142" s="203" t="s">
        <v>924</v>
      </c>
      <c r="G142" s="204" t="s">
        <v>884</v>
      </c>
      <c r="H142" s="205">
        <v>2</v>
      </c>
      <c r="I142" s="206"/>
      <c r="J142" s="207">
        <f t="shared" si="10"/>
        <v>0</v>
      </c>
      <c r="K142" s="208"/>
      <c r="L142" s="36"/>
      <c r="M142" s="209" t="s">
        <v>1</v>
      </c>
      <c r="N142" s="210" t="s">
        <v>41</v>
      </c>
      <c r="O142" s="68"/>
      <c r="P142" s="211">
        <f t="shared" si="11"/>
        <v>0</v>
      </c>
      <c r="Q142" s="211">
        <v>0</v>
      </c>
      <c r="R142" s="211">
        <f t="shared" si="12"/>
        <v>0</v>
      </c>
      <c r="S142" s="211">
        <v>0</v>
      </c>
      <c r="T142" s="212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153</v>
      </c>
      <c r="AT142" s="213" t="s">
        <v>149</v>
      </c>
      <c r="AU142" s="213" t="s">
        <v>84</v>
      </c>
      <c r="AY142" s="14" t="s">
        <v>147</v>
      </c>
      <c r="BE142" s="214">
        <f t="shared" si="14"/>
        <v>0</v>
      </c>
      <c r="BF142" s="214">
        <f t="shared" si="15"/>
        <v>0</v>
      </c>
      <c r="BG142" s="214">
        <f t="shared" si="16"/>
        <v>0</v>
      </c>
      <c r="BH142" s="214">
        <f t="shared" si="17"/>
        <v>0</v>
      </c>
      <c r="BI142" s="214">
        <f t="shared" si="18"/>
        <v>0</v>
      </c>
      <c r="BJ142" s="14" t="s">
        <v>84</v>
      </c>
      <c r="BK142" s="214">
        <f t="shared" si="19"/>
        <v>0</v>
      </c>
      <c r="BL142" s="14" t="s">
        <v>153</v>
      </c>
      <c r="BM142" s="213" t="s">
        <v>313</v>
      </c>
    </row>
    <row r="143" spans="1:65" s="2" customFormat="1" ht="16.5" customHeight="1">
      <c r="A143" s="31"/>
      <c r="B143" s="32"/>
      <c r="C143" s="201" t="s">
        <v>7</v>
      </c>
      <c r="D143" s="201" t="s">
        <v>149</v>
      </c>
      <c r="E143" s="202" t="s">
        <v>925</v>
      </c>
      <c r="F143" s="203" t="s">
        <v>926</v>
      </c>
      <c r="G143" s="204" t="s">
        <v>884</v>
      </c>
      <c r="H143" s="205">
        <v>3</v>
      </c>
      <c r="I143" s="206"/>
      <c r="J143" s="207">
        <f t="shared" si="10"/>
        <v>0</v>
      </c>
      <c r="K143" s="208"/>
      <c r="L143" s="36"/>
      <c r="M143" s="209" t="s">
        <v>1</v>
      </c>
      <c r="N143" s="210" t="s">
        <v>41</v>
      </c>
      <c r="O143" s="68"/>
      <c r="P143" s="211">
        <f t="shared" si="11"/>
        <v>0</v>
      </c>
      <c r="Q143" s="211">
        <v>0</v>
      </c>
      <c r="R143" s="211">
        <f t="shared" si="12"/>
        <v>0</v>
      </c>
      <c r="S143" s="211">
        <v>0</v>
      </c>
      <c r="T143" s="212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153</v>
      </c>
      <c r="AT143" s="213" t="s">
        <v>149</v>
      </c>
      <c r="AU143" s="213" t="s">
        <v>84</v>
      </c>
      <c r="AY143" s="14" t="s">
        <v>147</v>
      </c>
      <c r="BE143" s="214">
        <f t="shared" si="14"/>
        <v>0</v>
      </c>
      <c r="BF143" s="214">
        <f t="shared" si="15"/>
        <v>0</v>
      </c>
      <c r="BG143" s="214">
        <f t="shared" si="16"/>
        <v>0</v>
      </c>
      <c r="BH143" s="214">
        <f t="shared" si="17"/>
        <v>0</v>
      </c>
      <c r="BI143" s="214">
        <f t="shared" si="18"/>
        <v>0</v>
      </c>
      <c r="BJ143" s="14" t="s">
        <v>84</v>
      </c>
      <c r="BK143" s="214">
        <f t="shared" si="19"/>
        <v>0</v>
      </c>
      <c r="BL143" s="14" t="s">
        <v>153</v>
      </c>
      <c r="BM143" s="213" t="s">
        <v>321</v>
      </c>
    </row>
    <row r="144" spans="1:65" s="2" customFormat="1" ht="16.5" customHeight="1">
      <c r="A144" s="31"/>
      <c r="B144" s="32"/>
      <c r="C144" s="201" t="s">
        <v>238</v>
      </c>
      <c r="D144" s="201" t="s">
        <v>149</v>
      </c>
      <c r="E144" s="202" t="s">
        <v>927</v>
      </c>
      <c r="F144" s="203" t="s">
        <v>928</v>
      </c>
      <c r="G144" s="204" t="s">
        <v>884</v>
      </c>
      <c r="H144" s="205">
        <v>3</v>
      </c>
      <c r="I144" s="206"/>
      <c r="J144" s="207">
        <f t="shared" si="10"/>
        <v>0</v>
      </c>
      <c r="K144" s="208"/>
      <c r="L144" s="36"/>
      <c r="M144" s="209" t="s">
        <v>1</v>
      </c>
      <c r="N144" s="210" t="s">
        <v>41</v>
      </c>
      <c r="O144" s="68"/>
      <c r="P144" s="211">
        <f t="shared" si="11"/>
        <v>0</v>
      </c>
      <c r="Q144" s="211">
        <v>0</v>
      </c>
      <c r="R144" s="211">
        <f t="shared" si="12"/>
        <v>0</v>
      </c>
      <c r="S144" s="211">
        <v>0</v>
      </c>
      <c r="T144" s="212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153</v>
      </c>
      <c r="AT144" s="213" t="s">
        <v>149</v>
      </c>
      <c r="AU144" s="213" t="s">
        <v>84</v>
      </c>
      <c r="AY144" s="14" t="s">
        <v>147</v>
      </c>
      <c r="BE144" s="214">
        <f t="shared" si="14"/>
        <v>0</v>
      </c>
      <c r="BF144" s="214">
        <f t="shared" si="15"/>
        <v>0</v>
      </c>
      <c r="BG144" s="214">
        <f t="shared" si="16"/>
        <v>0</v>
      </c>
      <c r="BH144" s="214">
        <f t="shared" si="17"/>
        <v>0</v>
      </c>
      <c r="BI144" s="214">
        <f t="shared" si="18"/>
        <v>0</v>
      </c>
      <c r="BJ144" s="14" t="s">
        <v>84</v>
      </c>
      <c r="BK144" s="214">
        <f t="shared" si="19"/>
        <v>0</v>
      </c>
      <c r="BL144" s="14" t="s">
        <v>153</v>
      </c>
      <c r="BM144" s="213" t="s">
        <v>330</v>
      </c>
    </row>
    <row r="145" spans="1:65" s="2" customFormat="1" ht="16.5" customHeight="1">
      <c r="A145" s="31"/>
      <c r="B145" s="32"/>
      <c r="C145" s="201" t="s">
        <v>243</v>
      </c>
      <c r="D145" s="201" t="s">
        <v>149</v>
      </c>
      <c r="E145" s="202" t="s">
        <v>929</v>
      </c>
      <c r="F145" s="203" t="s">
        <v>930</v>
      </c>
      <c r="G145" s="204" t="s">
        <v>884</v>
      </c>
      <c r="H145" s="205">
        <v>7</v>
      </c>
      <c r="I145" s="206"/>
      <c r="J145" s="207">
        <f t="shared" si="10"/>
        <v>0</v>
      </c>
      <c r="K145" s="208"/>
      <c r="L145" s="36"/>
      <c r="M145" s="209" t="s">
        <v>1</v>
      </c>
      <c r="N145" s="210" t="s">
        <v>41</v>
      </c>
      <c r="O145" s="68"/>
      <c r="P145" s="211">
        <f t="shared" si="11"/>
        <v>0</v>
      </c>
      <c r="Q145" s="211">
        <v>0</v>
      </c>
      <c r="R145" s="211">
        <f t="shared" si="12"/>
        <v>0</v>
      </c>
      <c r="S145" s="211">
        <v>0</v>
      </c>
      <c r="T145" s="212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153</v>
      </c>
      <c r="AT145" s="213" t="s">
        <v>149</v>
      </c>
      <c r="AU145" s="213" t="s">
        <v>84</v>
      </c>
      <c r="AY145" s="14" t="s">
        <v>147</v>
      </c>
      <c r="BE145" s="214">
        <f t="shared" si="14"/>
        <v>0</v>
      </c>
      <c r="BF145" s="214">
        <f t="shared" si="15"/>
        <v>0</v>
      </c>
      <c r="BG145" s="214">
        <f t="shared" si="16"/>
        <v>0</v>
      </c>
      <c r="BH145" s="214">
        <f t="shared" si="17"/>
        <v>0</v>
      </c>
      <c r="BI145" s="214">
        <f t="shared" si="18"/>
        <v>0</v>
      </c>
      <c r="BJ145" s="14" t="s">
        <v>84</v>
      </c>
      <c r="BK145" s="214">
        <f t="shared" si="19"/>
        <v>0</v>
      </c>
      <c r="BL145" s="14" t="s">
        <v>153</v>
      </c>
      <c r="BM145" s="213" t="s">
        <v>338</v>
      </c>
    </row>
    <row r="146" spans="1:65" s="2" customFormat="1" ht="16.5" customHeight="1">
      <c r="A146" s="31"/>
      <c r="B146" s="32"/>
      <c r="C146" s="201" t="s">
        <v>247</v>
      </c>
      <c r="D146" s="201" t="s">
        <v>149</v>
      </c>
      <c r="E146" s="202" t="s">
        <v>931</v>
      </c>
      <c r="F146" s="203" t="s">
        <v>932</v>
      </c>
      <c r="G146" s="204" t="s">
        <v>884</v>
      </c>
      <c r="H146" s="205">
        <v>3</v>
      </c>
      <c r="I146" s="206"/>
      <c r="J146" s="207">
        <f t="shared" si="10"/>
        <v>0</v>
      </c>
      <c r="K146" s="208"/>
      <c r="L146" s="36"/>
      <c r="M146" s="209" t="s">
        <v>1</v>
      </c>
      <c r="N146" s="210" t="s">
        <v>41</v>
      </c>
      <c r="O146" s="68"/>
      <c r="P146" s="211">
        <f t="shared" si="11"/>
        <v>0</v>
      </c>
      <c r="Q146" s="211">
        <v>0</v>
      </c>
      <c r="R146" s="211">
        <f t="shared" si="12"/>
        <v>0</v>
      </c>
      <c r="S146" s="211">
        <v>0</v>
      </c>
      <c r="T146" s="212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153</v>
      </c>
      <c r="AT146" s="213" t="s">
        <v>149</v>
      </c>
      <c r="AU146" s="213" t="s">
        <v>84</v>
      </c>
      <c r="AY146" s="14" t="s">
        <v>147</v>
      </c>
      <c r="BE146" s="214">
        <f t="shared" si="14"/>
        <v>0</v>
      </c>
      <c r="BF146" s="214">
        <f t="shared" si="15"/>
        <v>0</v>
      </c>
      <c r="BG146" s="214">
        <f t="shared" si="16"/>
        <v>0</v>
      </c>
      <c r="BH146" s="214">
        <f t="shared" si="17"/>
        <v>0</v>
      </c>
      <c r="BI146" s="214">
        <f t="shared" si="18"/>
        <v>0</v>
      </c>
      <c r="BJ146" s="14" t="s">
        <v>84</v>
      </c>
      <c r="BK146" s="214">
        <f t="shared" si="19"/>
        <v>0</v>
      </c>
      <c r="BL146" s="14" t="s">
        <v>153</v>
      </c>
      <c r="BM146" s="213" t="s">
        <v>346</v>
      </c>
    </row>
    <row r="147" spans="1:65" s="2" customFormat="1" ht="16.5" customHeight="1">
      <c r="A147" s="31"/>
      <c r="B147" s="32"/>
      <c r="C147" s="201" t="s">
        <v>251</v>
      </c>
      <c r="D147" s="201" t="s">
        <v>149</v>
      </c>
      <c r="E147" s="202" t="s">
        <v>933</v>
      </c>
      <c r="F147" s="203" t="s">
        <v>934</v>
      </c>
      <c r="G147" s="204" t="s">
        <v>884</v>
      </c>
      <c r="H147" s="205">
        <v>3</v>
      </c>
      <c r="I147" s="206"/>
      <c r="J147" s="207">
        <f t="shared" si="10"/>
        <v>0</v>
      </c>
      <c r="K147" s="208"/>
      <c r="L147" s="36"/>
      <c r="M147" s="209" t="s">
        <v>1</v>
      </c>
      <c r="N147" s="210" t="s">
        <v>41</v>
      </c>
      <c r="O147" s="68"/>
      <c r="P147" s="211">
        <f t="shared" si="11"/>
        <v>0</v>
      </c>
      <c r="Q147" s="211">
        <v>0</v>
      </c>
      <c r="R147" s="211">
        <f t="shared" si="12"/>
        <v>0</v>
      </c>
      <c r="S147" s="211">
        <v>0</v>
      </c>
      <c r="T147" s="212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153</v>
      </c>
      <c r="AT147" s="213" t="s">
        <v>149</v>
      </c>
      <c r="AU147" s="213" t="s">
        <v>84</v>
      </c>
      <c r="AY147" s="14" t="s">
        <v>147</v>
      </c>
      <c r="BE147" s="214">
        <f t="shared" si="14"/>
        <v>0</v>
      </c>
      <c r="BF147" s="214">
        <f t="shared" si="15"/>
        <v>0</v>
      </c>
      <c r="BG147" s="214">
        <f t="shared" si="16"/>
        <v>0</v>
      </c>
      <c r="BH147" s="214">
        <f t="shared" si="17"/>
        <v>0</v>
      </c>
      <c r="BI147" s="214">
        <f t="shared" si="18"/>
        <v>0</v>
      </c>
      <c r="BJ147" s="14" t="s">
        <v>84</v>
      </c>
      <c r="BK147" s="214">
        <f t="shared" si="19"/>
        <v>0</v>
      </c>
      <c r="BL147" s="14" t="s">
        <v>153</v>
      </c>
      <c r="BM147" s="213" t="s">
        <v>355</v>
      </c>
    </row>
    <row r="148" spans="2:63" s="12" customFormat="1" ht="25.9" customHeight="1">
      <c r="B148" s="185"/>
      <c r="C148" s="186"/>
      <c r="D148" s="187" t="s">
        <v>75</v>
      </c>
      <c r="E148" s="188" t="s">
        <v>935</v>
      </c>
      <c r="F148" s="188" t="s">
        <v>936</v>
      </c>
      <c r="G148" s="186"/>
      <c r="H148" s="186"/>
      <c r="I148" s="189"/>
      <c r="J148" s="190">
        <f>BK148</f>
        <v>0</v>
      </c>
      <c r="K148" s="186"/>
      <c r="L148" s="191"/>
      <c r="M148" s="192"/>
      <c r="N148" s="193"/>
      <c r="O148" s="193"/>
      <c r="P148" s="194">
        <f>SUM(P149:P154)</f>
        <v>0</v>
      </c>
      <c r="Q148" s="193"/>
      <c r="R148" s="194">
        <f>SUM(R149:R154)</f>
        <v>0</v>
      </c>
      <c r="S148" s="193"/>
      <c r="T148" s="195">
        <f>SUM(T149:T154)</f>
        <v>0</v>
      </c>
      <c r="AR148" s="196" t="s">
        <v>84</v>
      </c>
      <c r="AT148" s="197" t="s">
        <v>75</v>
      </c>
      <c r="AU148" s="197" t="s">
        <v>76</v>
      </c>
      <c r="AY148" s="196" t="s">
        <v>147</v>
      </c>
      <c r="BK148" s="198">
        <f>SUM(BK149:BK154)</f>
        <v>0</v>
      </c>
    </row>
    <row r="149" spans="1:65" s="2" customFormat="1" ht="16.5" customHeight="1">
      <c r="A149" s="31"/>
      <c r="B149" s="32"/>
      <c r="C149" s="201" t="s">
        <v>255</v>
      </c>
      <c r="D149" s="201" t="s">
        <v>149</v>
      </c>
      <c r="E149" s="202" t="s">
        <v>937</v>
      </c>
      <c r="F149" s="203" t="s">
        <v>938</v>
      </c>
      <c r="G149" s="204" t="s">
        <v>884</v>
      </c>
      <c r="H149" s="205">
        <v>60</v>
      </c>
      <c r="I149" s="206"/>
      <c r="J149" s="207">
        <f aca="true" t="shared" si="20" ref="J149:J154">ROUND(I149*H149,2)</f>
        <v>0</v>
      </c>
      <c r="K149" s="208"/>
      <c r="L149" s="36"/>
      <c r="M149" s="209" t="s">
        <v>1</v>
      </c>
      <c r="N149" s="210" t="s">
        <v>41</v>
      </c>
      <c r="O149" s="68"/>
      <c r="P149" s="211">
        <f aca="true" t="shared" si="21" ref="P149:P154">O149*H149</f>
        <v>0</v>
      </c>
      <c r="Q149" s="211">
        <v>0</v>
      </c>
      <c r="R149" s="211">
        <f aca="true" t="shared" si="22" ref="R149:R154">Q149*H149</f>
        <v>0</v>
      </c>
      <c r="S149" s="211">
        <v>0</v>
      </c>
      <c r="T149" s="212">
        <f aca="true" t="shared" si="23" ref="T149:T154"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153</v>
      </c>
      <c r="AT149" s="213" t="s">
        <v>149</v>
      </c>
      <c r="AU149" s="213" t="s">
        <v>84</v>
      </c>
      <c r="AY149" s="14" t="s">
        <v>147</v>
      </c>
      <c r="BE149" s="214">
        <f aca="true" t="shared" si="24" ref="BE149:BE154">IF(N149="základní",J149,0)</f>
        <v>0</v>
      </c>
      <c r="BF149" s="214">
        <f aca="true" t="shared" si="25" ref="BF149:BF154">IF(N149="snížená",J149,0)</f>
        <v>0</v>
      </c>
      <c r="BG149" s="214">
        <f aca="true" t="shared" si="26" ref="BG149:BG154">IF(N149="zákl. přenesená",J149,0)</f>
        <v>0</v>
      </c>
      <c r="BH149" s="214">
        <f aca="true" t="shared" si="27" ref="BH149:BH154">IF(N149="sníž. přenesená",J149,0)</f>
        <v>0</v>
      </c>
      <c r="BI149" s="214">
        <f aca="true" t="shared" si="28" ref="BI149:BI154">IF(N149="nulová",J149,0)</f>
        <v>0</v>
      </c>
      <c r="BJ149" s="14" t="s">
        <v>84</v>
      </c>
      <c r="BK149" s="214">
        <f aca="true" t="shared" si="29" ref="BK149:BK154">ROUND(I149*H149,2)</f>
        <v>0</v>
      </c>
      <c r="BL149" s="14" t="s">
        <v>153</v>
      </c>
      <c r="BM149" s="213" t="s">
        <v>363</v>
      </c>
    </row>
    <row r="150" spans="1:65" s="2" customFormat="1" ht="16.5" customHeight="1">
      <c r="A150" s="31"/>
      <c r="B150" s="32"/>
      <c r="C150" s="201" t="s">
        <v>260</v>
      </c>
      <c r="D150" s="201" t="s">
        <v>149</v>
      </c>
      <c r="E150" s="202" t="s">
        <v>939</v>
      </c>
      <c r="F150" s="203" t="s">
        <v>940</v>
      </c>
      <c r="G150" s="204" t="s">
        <v>299</v>
      </c>
      <c r="H150" s="205">
        <v>100</v>
      </c>
      <c r="I150" s="206"/>
      <c r="J150" s="207">
        <f t="shared" si="20"/>
        <v>0</v>
      </c>
      <c r="K150" s="208"/>
      <c r="L150" s="36"/>
      <c r="M150" s="209" t="s">
        <v>1</v>
      </c>
      <c r="N150" s="210" t="s">
        <v>41</v>
      </c>
      <c r="O150" s="68"/>
      <c r="P150" s="211">
        <f t="shared" si="21"/>
        <v>0</v>
      </c>
      <c r="Q150" s="211">
        <v>0</v>
      </c>
      <c r="R150" s="211">
        <f t="shared" si="22"/>
        <v>0</v>
      </c>
      <c r="S150" s="211">
        <v>0</v>
      </c>
      <c r="T150" s="212">
        <f t="shared" si="2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153</v>
      </c>
      <c r="AT150" s="213" t="s">
        <v>149</v>
      </c>
      <c r="AU150" s="213" t="s">
        <v>84</v>
      </c>
      <c r="AY150" s="14" t="s">
        <v>147</v>
      </c>
      <c r="BE150" s="214">
        <f t="shared" si="24"/>
        <v>0</v>
      </c>
      <c r="BF150" s="214">
        <f t="shared" si="25"/>
        <v>0</v>
      </c>
      <c r="BG150" s="214">
        <f t="shared" si="26"/>
        <v>0</v>
      </c>
      <c r="BH150" s="214">
        <f t="shared" si="27"/>
        <v>0</v>
      </c>
      <c r="BI150" s="214">
        <f t="shared" si="28"/>
        <v>0</v>
      </c>
      <c r="BJ150" s="14" t="s">
        <v>84</v>
      </c>
      <c r="BK150" s="214">
        <f t="shared" si="29"/>
        <v>0</v>
      </c>
      <c r="BL150" s="14" t="s">
        <v>153</v>
      </c>
      <c r="BM150" s="213" t="s">
        <v>371</v>
      </c>
    </row>
    <row r="151" spans="1:65" s="2" customFormat="1" ht="16.5" customHeight="1">
      <c r="A151" s="31"/>
      <c r="B151" s="32"/>
      <c r="C151" s="201" t="s">
        <v>264</v>
      </c>
      <c r="D151" s="201" t="s">
        <v>149</v>
      </c>
      <c r="E151" s="202" t="s">
        <v>941</v>
      </c>
      <c r="F151" s="203" t="s">
        <v>942</v>
      </c>
      <c r="G151" s="204" t="s">
        <v>299</v>
      </c>
      <c r="H151" s="205">
        <v>50</v>
      </c>
      <c r="I151" s="206"/>
      <c r="J151" s="207">
        <f t="shared" si="20"/>
        <v>0</v>
      </c>
      <c r="K151" s="208"/>
      <c r="L151" s="36"/>
      <c r="M151" s="209" t="s">
        <v>1</v>
      </c>
      <c r="N151" s="210" t="s">
        <v>41</v>
      </c>
      <c r="O151" s="68"/>
      <c r="P151" s="211">
        <f t="shared" si="21"/>
        <v>0</v>
      </c>
      <c r="Q151" s="211">
        <v>0</v>
      </c>
      <c r="R151" s="211">
        <f t="shared" si="22"/>
        <v>0</v>
      </c>
      <c r="S151" s="211">
        <v>0</v>
      </c>
      <c r="T151" s="212">
        <f t="shared" si="2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153</v>
      </c>
      <c r="AT151" s="213" t="s">
        <v>149</v>
      </c>
      <c r="AU151" s="213" t="s">
        <v>84</v>
      </c>
      <c r="AY151" s="14" t="s">
        <v>147</v>
      </c>
      <c r="BE151" s="214">
        <f t="shared" si="24"/>
        <v>0</v>
      </c>
      <c r="BF151" s="214">
        <f t="shared" si="25"/>
        <v>0</v>
      </c>
      <c r="BG151" s="214">
        <f t="shared" si="26"/>
        <v>0</v>
      </c>
      <c r="BH151" s="214">
        <f t="shared" si="27"/>
        <v>0</v>
      </c>
      <c r="BI151" s="214">
        <f t="shared" si="28"/>
        <v>0</v>
      </c>
      <c r="BJ151" s="14" t="s">
        <v>84</v>
      </c>
      <c r="BK151" s="214">
        <f t="shared" si="29"/>
        <v>0</v>
      </c>
      <c r="BL151" s="14" t="s">
        <v>153</v>
      </c>
      <c r="BM151" s="213" t="s">
        <v>379</v>
      </c>
    </row>
    <row r="152" spans="1:65" s="2" customFormat="1" ht="16.5" customHeight="1">
      <c r="A152" s="31"/>
      <c r="B152" s="32"/>
      <c r="C152" s="201" t="s">
        <v>268</v>
      </c>
      <c r="D152" s="201" t="s">
        <v>149</v>
      </c>
      <c r="E152" s="202" t="s">
        <v>943</v>
      </c>
      <c r="F152" s="203" t="s">
        <v>944</v>
      </c>
      <c r="G152" s="204" t="s">
        <v>299</v>
      </c>
      <c r="H152" s="205">
        <v>10</v>
      </c>
      <c r="I152" s="206"/>
      <c r="J152" s="207">
        <f t="shared" si="20"/>
        <v>0</v>
      </c>
      <c r="K152" s="208"/>
      <c r="L152" s="36"/>
      <c r="M152" s="209" t="s">
        <v>1</v>
      </c>
      <c r="N152" s="210" t="s">
        <v>41</v>
      </c>
      <c r="O152" s="68"/>
      <c r="P152" s="211">
        <f t="shared" si="21"/>
        <v>0</v>
      </c>
      <c r="Q152" s="211">
        <v>0</v>
      </c>
      <c r="R152" s="211">
        <f t="shared" si="22"/>
        <v>0</v>
      </c>
      <c r="S152" s="211">
        <v>0</v>
      </c>
      <c r="T152" s="212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153</v>
      </c>
      <c r="AT152" s="213" t="s">
        <v>149</v>
      </c>
      <c r="AU152" s="213" t="s">
        <v>84</v>
      </c>
      <c r="AY152" s="14" t="s">
        <v>147</v>
      </c>
      <c r="BE152" s="214">
        <f t="shared" si="24"/>
        <v>0</v>
      </c>
      <c r="BF152" s="214">
        <f t="shared" si="25"/>
        <v>0</v>
      </c>
      <c r="BG152" s="214">
        <f t="shared" si="26"/>
        <v>0</v>
      </c>
      <c r="BH152" s="214">
        <f t="shared" si="27"/>
        <v>0</v>
      </c>
      <c r="BI152" s="214">
        <f t="shared" si="28"/>
        <v>0</v>
      </c>
      <c r="BJ152" s="14" t="s">
        <v>84</v>
      </c>
      <c r="BK152" s="214">
        <f t="shared" si="29"/>
        <v>0</v>
      </c>
      <c r="BL152" s="14" t="s">
        <v>153</v>
      </c>
      <c r="BM152" s="213" t="s">
        <v>387</v>
      </c>
    </row>
    <row r="153" spans="1:65" s="2" customFormat="1" ht="16.5" customHeight="1">
      <c r="A153" s="31"/>
      <c r="B153" s="32"/>
      <c r="C153" s="201" t="s">
        <v>272</v>
      </c>
      <c r="D153" s="201" t="s">
        <v>149</v>
      </c>
      <c r="E153" s="202" t="s">
        <v>945</v>
      </c>
      <c r="F153" s="203" t="s">
        <v>946</v>
      </c>
      <c r="G153" s="204" t="s">
        <v>183</v>
      </c>
      <c r="H153" s="205">
        <v>1</v>
      </c>
      <c r="I153" s="206"/>
      <c r="J153" s="207">
        <f t="shared" si="20"/>
        <v>0</v>
      </c>
      <c r="K153" s="208"/>
      <c r="L153" s="36"/>
      <c r="M153" s="209" t="s">
        <v>1</v>
      </c>
      <c r="N153" s="210" t="s">
        <v>41</v>
      </c>
      <c r="O153" s="68"/>
      <c r="P153" s="211">
        <f t="shared" si="21"/>
        <v>0</v>
      </c>
      <c r="Q153" s="211">
        <v>0</v>
      </c>
      <c r="R153" s="211">
        <f t="shared" si="22"/>
        <v>0</v>
      </c>
      <c r="S153" s="211">
        <v>0</v>
      </c>
      <c r="T153" s="212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153</v>
      </c>
      <c r="AT153" s="213" t="s">
        <v>149</v>
      </c>
      <c r="AU153" s="213" t="s">
        <v>84</v>
      </c>
      <c r="AY153" s="14" t="s">
        <v>147</v>
      </c>
      <c r="BE153" s="214">
        <f t="shared" si="24"/>
        <v>0</v>
      </c>
      <c r="BF153" s="214">
        <f t="shared" si="25"/>
        <v>0</v>
      </c>
      <c r="BG153" s="214">
        <f t="shared" si="26"/>
        <v>0</v>
      </c>
      <c r="BH153" s="214">
        <f t="shared" si="27"/>
        <v>0</v>
      </c>
      <c r="BI153" s="214">
        <f t="shared" si="28"/>
        <v>0</v>
      </c>
      <c r="BJ153" s="14" t="s">
        <v>84</v>
      </c>
      <c r="BK153" s="214">
        <f t="shared" si="29"/>
        <v>0</v>
      </c>
      <c r="BL153" s="14" t="s">
        <v>153</v>
      </c>
      <c r="BM153" s="213" t="s">
        <v>395</v>
      </c>
    </row>
    <row r="154" spans="1:65" s="2" customFormat="1" ht="16.5" customHeight="1">
      <c r="A154" s="31"/>
      <c r="B154" s="32"/>
      <c r="C154" s="201" t="s">
        <v>276</v>
      </c>
      <c r="D154" s="201" t="s">
        <v>149</v>
      </c>
      <c r="E154" s="202" t="s">
        <v>947</v>
      </c>
      <c r="F154" s="203" t="s">
        <v>948</v>
      </c>
      <c r="G154" s="204" t="s">
        <v>183</v>
      </c>
      <c r="H154" s="205">
        <v>1</v>
      </c>
      <c r="I154" s="206"/>
      <c r="J154" s="207">
        <f t="shared" si="20"/>
        <v>0</v>
      </c>
      <c r="K154" s="208"/>
      <c r="L154" s="36"/>
      <c r="M154" s="209" t="s">
        <v>1</v>
      </c>
      <c r="N154" s="210" t="s">
        <v>41</v>
      </c>
      <c r="O154" s="68"/>
      <c r="P154" s="211">
        <f t="shared" si="21"/>
        <v>0</v>
      </c>
      <c r="Q154" s="211">
        <v>0</v>
      </c>
      <c r="R154" s="211">
        <f t="shared" si="22"/>
        <v>0</v>
      </c>
      <c r="S154" s="211">
        <v>0</v>
      </c>
      <c r="T154" s="212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153</v>
      </c>
      <c r="AT154" s="213" t="s">
        <v>149</v>
      </c>
      <c r="AU154" s="213" t="s">
        <v>84</v>
      </c>
      <c r="AY154" s="14" t="s">
        <v>147</v>
      </c>
      <c r="BE154" s="214">
        <f t="shared" si="24"/>
        <v>0</v>
      </c>
      <c r="BF154" s="214">
        <f t="shared" si="25"/>
        <v>0</v>
      </c>
      <c r="BG154" s="214">
        <f t="shared" si="26"/>
        <v>0</v>
      </c>
      <c r="BH154" s="214">
        <f t="shared" si="27"/>
        <v>0</v>
      </c>
      <c r="BI154" s="214">
        <f t="shared" si="28"/>
        <v>0</v>
      </c>
      <c r="BJ154" s="14" t="s">
        <v>84</v>
      </c>
      <c r="BK154" s="214">
        <f t="shared" si="29"/>
        <v>0</v>
      </c>
      <c r="BL154" s="14" t="s">
        <v>153</v>
      </c>
      <c r="BM154" s="213" t="s">
        <v>403</v>
      </c>
    </row>
    <row r="155" spans="2:63" s="12" customFormat="1" ht="25.9" customHeight="1">
      <c r="B155" s="185"/>
      <c r="C155" s="186"/>
      <c r="D155" s="187" t="s">
        <v>75</v>
      </c>
      <c r="E155" s="188" t="s">
        <v>949</v>
      </c>
      <c r="F155" s="188" t="s">
        <v>950</v>
      </c>
      <c r="G155" s="186"/>
      <c r="H155" s="186"/>
      <c r="I155" s="189"/>
      <c r="J155" s="190">
        <f>BK155</f>
        <v>0</v>
      </c>
      <c r="K155" s="186"/>
      <c r="L155" s="191"/>
      <c r="M155" s="192"/>
      <c r="N155" s="193"/>
      <c r="O155" s="193"/>
      <c r="P155" s="194">
        <f>SUM(P156:P167)</f>
        <v>0</v>
      </c>
      <c r="Q155" s="193"/>
      <c r="R155" s="194">
        <f>SUM(R156:R167)</f>
        <v>0</v>
      </c>
      <c r="S155" s="193"/>
      <c r="T155" s="195">
        <f>SUM(T156:T167)</f>
        <v>0</v>
      </c>
      <c r="AR155" s="196" t="s">
        <v>84</v>
      </c>
      <c r="AT155" s="197" t="s">
        <v>75</v>
      </c>
      <c r="AU155" s="197" t="s">
        <v>76</v>
      </c>
      <c r="AY155" s="196" t="s">
        <v>147</v>
      </c>
      <c r="BK155" s="198">
        <f>SUM(BK156:BK167)</f>
        <v>0</v>
      </c>
    </row>
    <row r="156" spans="1:65" s="2" customFormat="1" ht="16.5" customHeight="1">
      <c r="A156" s="31"/>
      <c r="B156" s="32"/>
      <c r="C156" s="201" t="s">
        <v>280</v>
      </c>
      <c r="D156" s="201" t="s">
        <v>149</v>
      </c>
      <c r="E156" s="202" t="s">
        <v>951</v>
      </c>
      <c r="F156" s="203" t="s">
        <v>952</v>
      </c>
      <c r="G156" s="204" t="s">
        <v>884</v>
      </c>
      <c r="H156" s="205">
        <v>1</v>
      </c>
      <c r="I156" s="206"/>
      <c r="J156" s="207">
        <f aca="true" t="shared" si="30" ref="J156:J167">ROUND(I156*H156,2)</f>
        <v>0</v>
      </c>
      <c r="K156" s="208"/>
      <c r="L156" s="36"/>
      <c r="M156" s="209" t="s">
        <v>1</v>
      </c>
      <c r="N156" s="210" t="s">
        <v>41</v>
      </c>
      <c r="O156" s="68"/>
      <c r="P156" s="211">
        <f aca="true" t="shared" si="31" ref="P156:P167">O156*H156</f>
        <v>0</v>
      </c>
      <c r="Q156" s="211">
        <v>0</v>
      </c>
      <c r="R156" s="211">
        <f aca="true" t="shared" si="32" ref="R156:R167">Q156*H156</f>
        <v>0</v>
      </c>
      <c r="S156" s="211">
        <v>0</v>
      </c>
      <c r="T156" s="212">
        <f aca="true" t="shared" si="33" ref="T156:T167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153</v>
      </c>
      <c r="AT156" s="213" t="s">
        <v>149</v>
      </c>
      <c r="AU156" s="213" t="s">
        <v>84</v>
      </c>
      <c r="AY156" s="14" t="s">
        <v>147</v>
      </c>
      <c r="BE156" s="214">
        <f aca="true" t="shared" si="34" ref="BE156:BE167">IF(N156="základní",J156,0)</f>
        <v>0</v>
      </c>
      <c r="BF156" s="214">
        <f aca="true" t="shared" si="35" ref="BF156:BF167">IF(N156="snížená",J156,0)</f>
        <v>0</v>
      </c>
      <c r="BG156" s="214">
        <f aca="true" t="shared" si="36" ref="BG156:BG167">IF(N156="zákl. přenesená",J156,0)</f>
        <v>0</v>
      </c>
      <c r="BH156" s="214">
        <f aca="true" t="shared" si="37" ref="BH156:BH167">IF(N156="sníž. přenesená",J156,0)</f>
        <v>0</v>
      </c>
      <c r="BI156" s="214">
        <f aca="true" t="shared" si="38" ref="BI156:BI167">IF(N156="nulová",J156,0)</f>
        <v>0</v>
      </c>
      <c r="BJ156" s="14" t="s">
        <v>84</v>
      </c>
      <c r="BK156" s="214">
        <f aca="true" t="shared" si="39" ref="BK156:BK167">ROUND(I156*H156,2)</f>
        <v>0</v>
      </c>
      <c r="BL156" s="14" t="s">
        <v>153</v>
      </c>
      <c r="BM156" s="213" t="s">
        <v>411</v>
      </c>
    </row>
    <row r="157" spans="1:65" s="2" customFormat="1" ht="16.5" customHeight="1">
      <c r="A157" s="31"/>
      <c r="B157" s="32"/>
      <c r="C157" s="201" t="s">
        <v>284</v>
      </c>
      <c r="D157" s="201" t="s">
        <v>149</v>
      </c>
      <c r="E157" s="202" t="s">
        <v>953</v>
      </c>
      <c r="F157" s="203" t="s">
        <v>954</v>
      </c>
      <c r="G157" s="204" t="s">
        <v>884</v>
      </c>
      <c r="H157" s="205">
        <v>1</v>
      </c>
      <c r="I157" s="206"/>
      <c r="J157" s="207">
        <f t="shared" si="30"/>
        <v>0</v>
      </c>
      <c r="K157" s="208"/>
      <c r="L157" s="36"/>
      <c r="M157" s="209" t="s">
        <v>1</v>
      </c>
      <c r="N157" s="210" t="s">
        <v>41</v>
      </c>
      <c r="O157" s="68"/>
      <c r="P157" s="211">
        <f t="shared" si="31"/>
        <v>0</v>
      </c>
      <c r="Q157" s="211">
        <v>0</v>
      </c>
      <c r="R157" s="211">
        <f t="shared" si="32"/>
        <v>0</v>
      </c>
      <c r="S157" s="211">
        <v>0</v>
      </c>
      <c r="T157" s="212">
        <f t="shared" si="3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153</v>
      </c>
      <c r="AT157" s="213" t="s">
        <v>149</v>
      </c>
      <c r="AU157" s="213" t="s">
        <v>84</v>
      </c>
      <c r="AY157" s="14" t="s">
        <v>147</v>
      </c>
      <c r="BE157" s="214">
        <f t="shared" si="34"/>
        <v>0</v>
      </c>
      <c r="BF157" s="214">
        <f t="shared" si="35"/>
        <v>0</v>
      </c>
      <c r="BG157" s="214">
        <f t="shared" si="36"/>
        <v>0</v>
      </c>
      <c r="BH157" s="214">
        <f t="shared" si="37"/>
        <v>0</v>
      </c>
      <c r="BI157" s="214">
        <f t="shared" si="38"/>
        <v>0</v>
      </c>
      <c r="BJ157" s="14" t="s">
        <v>84</v>
      </c>
      <c r="BK157" s="214">
        <f t="shared" si="39"/>
        <v>0</v>
      </c>
      <c r="BL157" s="14" t="s">
        <v>153</v>
      </c>
      <c r="BM157" s="213" t="s">
        <v>419</v>
      </c>
    </row>
    <row r="158" spans="1:65" s="2" customFormat="1" ht="16.5" customHeight="1">
      <c r="A158" s="31"/>
      <c r="B158" s="32"/>
      <c r="C158" s="201" t="s">
        <v>288</v>
      </c>
      <c r="D158" s="201" t="s">
        <v>149</v>
      </c>
      <c r="E158" s="202" t="s">
        <v>955</v>
      </c>
      <c r="F158" s="203" t="s">
        <v>956</v>
      </c>
      <c r="G158" s="204" t="s">
        <v>299</v>
      </c>
      <c r="H158" s="205">
        <v>55</v>
      </c>
      <c r="I158" s="206"/>
      <c r="J158" s="207">
        <f t="shared" si="30"/>
        <v>0</v>
      </c>
      <c r="K158" s="208"/>
      <c r="L158" s="36"/>
      <c r="M158" s="209" t="s">
        <v>1</v>
      </c>
      <c r="N158" s="210" t="s">
        <v>41</v>
      </c>
      <c r="O158" s="68"/>
      <c r="P158" s="211">
        <f t="shared" si="31"/>
        <v>0</v>
      </c>
      <c r="Q158" s="211">
        <v>0</v>
      </c>
      <c r="R158" s="211">
        <f t="shared" si="32"/>
        <v>0</v>
      </c>
      <c r="S158" s="211">
        <v>0</v>
      </c>
      <c r="T158" s="212">
        <f t="shared" si="3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153</v>
      </c>
      <c r="AT158" s="213" t="s">
        <v>149</v>
      </c>
      <c r="AU158" s="213" t="s">
        <v>84</v>
      </c>
      <c r="AY158" s="14" t="s">
        <v>147</v>
      </c>
      <c r="BE158" s="214">
        <f t="shared" si="34"/>
        <v>0</v>
      </c>
      <c r="BF158" s="214">
        <f t="shared" si="35"/>
        <v>0</v>
      </c>
      <c r="BG158" s="214">
        <f t="shared" si="36"/>
        <v>0</v>
      </c>
      <c r="BH158" s="214">
        <f t="shared" si="37"/>
        <v>0</v>
      </c>
      <c r="BI158" s="214">
        <f t="shared" si="38"/>
        <v>0</v>
      </c>
      <c r="BJ158" s="14" t="s">
        <v>84</v>
      </c>
      <c r="BK158" s="214">
        <f t="shared" si="39"/>
        <v>0</v>
      </c>
      <c r="BL158" s="14" t="s">
        <v>153</v>
      </c>
      <c r="BM158" s="213" t="s">
        <v>429</v>
      </c>
    </row>
    <row r="159" spans="1:65" s="2" customFormat="1" ht="16.5" customHeight="1">
      <c r="A159" s="31"/>
      <c r="B159" s="32"/>
      <c r="C159" s="201" t="s">
        <v>292</v>
      </c>
      <c r="D159" s="201" t="s">
        <v>149</v>
      </c>
      <c r="E159" s="202" t="s">
        <v>957</v>
      </c>
      <c r="F159" s="203" t="s">
        <v>958</v>
      </c>
      <c r="G159" s="204" t="s">
        <v>299</v>
      </c>
      <c r="H159" s="205">
        <v>30</v>
      </c>
      <c r="I159" s="206"/>
      <c r="J159" s="207">
        <f t="shared" si="30"/>
        <v>0</v>
      </c>
      <c r="K159" s="208"/>
      <c r="L159" s="36"/>
      <c r="M159" s="209" t="s">
        <v>1</v>
      </c>
      <c r="N159" s="210" t="s">
        <v>41</v>
      </c>
      <c r="O159" s="68"/>
      <c r="P159" s="211">
        <f t="shared" si="31"/>
        <v>0</v>
      </c>
      <c r="Q159" s="211">
        <v>0</v>
      </c>
      <c r="R159" s="211">
        <f t="shared" si="32"/>
        <v>0</v>
      </c>
      <c r="S159" s="211">
        <v>0</v>
      </c>
      <c r="T159" s="212">
        <f t="shared" si="3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153</v>
      </c>
      <c r="AT159" s="213" t="s">
        <v>149</v>
      </c>
      <c r="AU159" s="213" t="s">
        <v>84</v>
      </c>
      <c r="AY159" s="14" t="s">
        <v>147</v>
      </c>
      <c r="BE159" s="214">
        <f t="shared" si="34"/>
        <v>0</v>
      </c>
      <c r="BF159" s="214">
        <f t="shared" si="35"/>
        <v>0</v>
      </c>
      <c r="BG159" s="214">
        <f t="shared" si="36"/>
        <v>0</v>
      </c>
      <c r="BH159" s="214">
        <f t="shared" si="37"/>
        <v>0</v>
      </c>
      <c r="BI159" s="214">
        <f t="shared" si="38"/>
        <v>0</v>
      </c>
      <c r="BJ159" s="14" t="s">
        <v>84</v>
      </c>
      <c r="BK159" s="214">
        <f t="shared" si="39"/>
        <v>0</v>
      </c>
      <c r="BL159" s="14" t="s">
        <v>153</v>
      </c>
      <c r="BM159" s="213" t="s">
        <v>437</v>
      </c>
    </row>
    <row r="160" spans="1:65" s="2" customFormat="1" ht="16.5" customHeight="1">
      <c r="A160" s="31"/>
      <c r="B160" s="32"/>
      <c r="C160" s="201" t="s">
        <v>296</v>
      </c>
      <c r="D160" s="201" t="s">
        <v>149</v>
      </c>
      <c r="E160" s="202" t="s">
        <v>959</v>
      </c>
      <c r="F160" s="203" t="s">
        <v>960</v>
      </c>
      <c r="G160" s="204" t="s">
        <v>299</v>
      </c>
      <c r="H160" s="205">
        <v>20</v>
      </c>
      <c r="I160" s="206"/>
      <c r="J160" s="207">
        <f t="shared" si="30"/>
        <v>0</v>
      </c>
      <c r="K160" s="208"/>
      <c r="L160" s="36"/>
      <c r="M160" s="209" t="s">
        <v>1</v>
      </c>
      <c r="N160" s="210" t="s">
        <v>41</v>
      </c>
      <c r="O160" s="68"/>
      <c r="P160" s="211">
        <f t="shared" si="31"/>
        <v>0</v>
      </c>
      <c r="Q160" s="211">
        <v>0</v>
      </c>
      <c r="R160" s="211">
        <f t="shared" si="32"/>
        <v>0</v>
      </c>
      <c r="S160" s="211">
        <v>0</v>
      </c>
      <c r="T160" s="212">
        <f t="shared" si="3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153</v>
      </c>
      <c r="AT160" s="213" t="s">
        <v>149</v>
      </c>
      <c r="AU160" s="213" t="s">
        <v>84</v>
      </c>
      <c r="AY160" s="14" t="s">
        <v>147</v>
      </c>
      <c r="BE160" s="214">
        <f t="shared" si="34"/>
        <v>0</v>
      </c>
      <c r="BF160" s="214">
        <f t="shared" si="35"/>
        <v>0</v>
      </c>
      <c r="BG160" s="214">
        <f t="shared" si="36"/>
        <v>0</v>
      </c>
      <c r="BH160" s="214">
        <f t="shared" si="37"/>
        <v>0</v>
      </c>
      <c r="BI160" s="214">
        <f t="shared" si="38"/>
        <v>0</v>
      </c>
      <c r="BJ160" s="14" t="s">
        <v>84</v>
      </c>
      <c r="BK160" s="214">
        <f t="shared" si="39"/>
        <v>0</v>
      </c>
      <c r="BL160" s="14" t="s">
        <v>153</v>
      </c>
      <c r="BM160" s="213" t="s">
        <v>447</v>
      </c>
    </row>
    <row r="161" spans="1:65" s="2" customFormat="1" ht="16.5" customHeight="1">
      <c r="A161" s="31"/>
      <c r="B161" s="32"/>
      <c r="C161" s="201" t="s">
        <v>301</v>
      </c>
      <c r="D161" s="201" t="s">
        <v>149</v>
      </c>
      <c r="E161" s="202" t="s">
        <v>961</v>
      </c>
      <c r="F161" s="203" t="s">
        <v>962</v>
      </c>
      <c r="G161" s="204" t="s">
        <v>183</v>
      </c>
      <c r="H161" s="205">
        <v>1</v>
      </c>
      <c r="I161" s="206"/>
      <c r="J161" s="207">
        <f t="shared" si="30"/>
        <v>0</v>
      </c>
      <c r="K161" s="208"/>
      <c r="L161" s="36"/>
      <c r="M161" s="209" t="s">
        <v>1</v>
      </c>
      <c r="N161" s="210" t="s">
        <v>41</v>
      </c>
      <c r="O161" s="68"/>
      <c r="P161" s="211">
        <f t="shared" si="31"/>
        <v>0</v>
      </c>
      <c r="Q161" s="211">
        <v>0</v>
      </c>
      <c r="R161" s="211">
        <f t="shared" si="32"/>
        <v>0</v>
      </c>
      <c r="S161" s="211">
        <v>0</v>
      </c>
      <c r="T161" s="212">
        <f t="shared" si="3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153</v>
      </c>
      <c r="AT161" s="213" t="s">
        <v>149</v>
      </c>
      <c r="AU161" s="213" t="s">
        <v>84</v>
      </c>
      <c r="AY161" s="14" t="s">
        <v>147</v>
      </c>
      <c r="BE161" s="214">
        <f t="shared" si="34"/>
        <v>0</v>
      </c>
      <c r="BF161" s="214">
        <f t="shared" si="35"/>
        <v>0</v>
      </c>
      <c r="BG161" s="214">
        <f t="shared" si="36"/>
        <v>0</v>
      </c>
      <c r="BH161" s="214">
        <f t="shared" si="37"/>
        <v>0</v>
      </c>
      <c r="BI161" s="214">
        <f t="shared" si="38"/>
        <v>0</v>
      </c>
      <c r="BJ161" s="14" t="s">
        <v>84</v>
      </c>
      <c r="BK161" s="214">
        <f t="shared" si="39"/>
        <v>0</v>
      </c>
      <c r="BL161" s="14" t="s">
        <v>153</v>
      </c>
      <c r="BM161" s="213" t="s">
        <v>459</v>
      </c>
    </row>
    <row r="162" spans="1:65" s="2" customFormat="1" ht="16.5" customHeight="1">
      <c r="A162" s="31"/>
      <c r="B162" s="32"/>
      <c r="C162" s="201" t="s">
        <v>305</v>
      </c>
      <c r="D162" s="201" t="s">
        <v>149</v>
      </c>
      <c r="E162" s="202" t="s">
        <v>963</v>
      </c>
      <c r="F162" s="203" t="s">
        <v>964</v>
      </c>
      <c r="G162" s="204" t="s">
        <v>183</v>
      </c>
      <c r="H162" s="205">
        <v>1</v>
      </c>
      <c r="I162" s="206"/>
      <c r="J162" s="207">
        <f t="shared" si="30"/>
        <v>0</v>
      </c>
      <c r="K162" s="208"/>
      <c r="L162" s="36"/>
      <c r="M162" s="209" t="s">
        <v>1</v>
      </c>
      <c r="N162" s="210" t="s">
        <v>41</v>
      </c>
      <c r="O162" s="68"/>
      <c r="P162" s="211">
        <f t="shared" si="31"/>
        <v>0</v>
      </c>
      <c r="Q162" s="211">
        <v>0</v>
      </c>
      <c r="R162" s="211">
        <f t="shared" si="32"/>
        <v>0</v>
      </c>
      <c r="S162" s="211">
        <v>0</v>
      </c>
      <c r="T162" s="212">
        <f t="shared" si="3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153</v>
      </c>
      <c r="AT162" s="213" t="s">
        <v>149</v>
      </c>
      <c r="AU162" s="213" t="s">
        <v>84</v>
      </c>
      <c r="AY162" s="14" t="s">
        <v>147</v>
      </c>
      <c r="BE162" s="214">
        <f t="shared" si="34"/>
        <v>0</v>
      </c>
      <c r="BF162" s="214">
        <f t="shared" si="35"/>
        <v>0</v>
      </c>
      <c r="BG162" s="214">
        <f t="shared" si="36"/>
        <v>0</v>
      </c>
      <c r="BH162" s="214">
        <f t="shared" si="37"/>
        <v>0</v>
      </c>
      <c r="BI162" s="214">
        <f t="shared" si="38"/>
        <v>0</v>
      </c>
      <c r="BJ162" s="14" t="s">
        <v>84</v>
      </c>
      <c r="BK162" s="214">
        <f t="shared" si="39"/>
        <v>0</v>
      </c>
      <c r="BL162" s="14" t="s">
        <v>153</v>
      </c>
      <c r="BM162" s="213" t="s">
        <v>467</v>
      </c>
    </row>
    <row r="163" spans="1:65" s="2" customFormat="1" ht="21.75" customHeight="1">
      <c r="A163" s="31"/>
      <c r="B163" s="32"/>
      <c r="C163" s="201" t="s">
        <v>309</v>
      </c>
      <c r="D163" s="201" t="s">
        <v>149</v>
      </c>
      <c r="E163" s="202" t="s">
        <v>965</v>
      </c>
      <c r="F163" s="203" t="s">
        <v>966</v>
      </c>
      <c r="G163" s="204" t="s">
        <v>183</v>
      </c>
      <c r="H163" s="205">
        <v>1</v>
      </c>
      <c r="I163" s="206"/>
      <c r="J163" s="207">
        <f t="shared" si="30"/>
        <v>0</v>
      </c>
      <c r="K163" s="208"/>
      <c r="L163" s="36"/>
      <c r="M163" s="209" t="s">
        <v>1</v>
      </c>
      <c r="N163" s="210" t="s">
        <v>41</v>
      </c>
      <c r="O163" s="68"/>
      <c r="P163" s="211">
        <f t="shared" si="31"/>
        <v>0</v>
      </c>
      <c r="Q163" s="211">
        <v>0</v>
      </c>
      <c r="R163" s="211">
        <f t="shared" si="32"/>
        <v>0</v>
      </c>
      <c r="S163" s="211">
        <v>0</v>
      </c>
      <c r="T163" s="212">
        <f t="shared" si="3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153</v>
      </c>
      <c r="AT163" s="213" t="s">
        <v>149</v>
      </c>
      <c r="AU163" s="213" t="s">
        <v>84</v>
      </c>
      <c r="AY163" s="14" t="s">
        <v>147</v>
      </c>
      <c r="BE163" s="214">
        <f t="shared" si="34"/>
        <v>0</v>
      </c>
      <c r="BF163" s="214">
        <f t="shared" si="35"/>
        <v>0</v>
      </c>
      <c r="BG163" s="214">
        <f t="shared" si="36"/>
        <v>0</v>
      </c>
      <c r="BH163" s="214">
        <f t="shared" si="37"/>
        <v>0</v>
      </c>
      <c r="BI163" s="214">
        <f t="shared" si="38"/>
        <v>0</v>
      </c>
      <c r="BJ163" s="14" t="s">
        <v>84</v>
      </c>
      <c r="BK163" s="214">
        <f t="shared" si="39"/>
        <v>0</v>
      </c>
      <c r="BL163" s="14" t="s">
        <v>153</v>
      </c>
      <c r="BM163" s="213" t="s">
        <v>477</v>
      </c>
    </row>
    <row r="164" spans="1:65" s="2" customFormat="1" ht="21.75" customHeight="1">
      <c r="A164" s="31"/>
      <c r="B164" s="32"/>
      <c r="C164" s="201" t="s">
        <v>313</v>
      </c>
      <c r="D164" s="201" t="s">
        <v>149</v>
      </c>
      <c r="E164" s="202" t="s">
        <v>967</v>
      </c>
      <c r="F164" s="203" t="s">
        <v>968</v>
      </c>
      <c r="G164" s="204" t="s">
        <v>183</v>
      </c>
      <c r="H164" s="205">
        <v>1</v>
      </c>
      <c r="I164" s="206"/>
      <c r="J164" s="207">
        <f t="shared" si="30"/>
        <v>0</v>
      </c>
      <c r="K164" s="208"/>
      <c r="L164" s="36"/>
      <c r="M164" s="209" t="s">
        <v>1</v>
      </c>
      <c r="N164" s="210" t="s">
        <v>41</v>
      </c>
      <c r="O164" s="68"/>
      <c r="P164" s="211">
        <f t="shared" si="31"/>
        <v>0</v>
      </c>
      <c r="Q164" s="211">
        <v>0</v>
      </c>
      <c r="R164" s="211">
        <f t="shared" si="32"/>
        <v>0</v>
      </c>
      <c r="S164" s="211">
        <v>0</v>
      </c>
      <c r="T164" s="212">
        <f t="shared" si="3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153</v>
      </c>
      <c r="AT164" s="213" t="s">
        <v>149</v>
      </c>
      <c r="AU164" s="213" t="s">
        <v>84</v>
      </c>
      <c r="AY164" s="14" t="s">
        <v>147</v>
      </c>
      <c r="BE164" s="214">
        <f t="shared" si="34"/>
        <v>0</v>
      </c>
      <c r="BF164" s="214">
        <f t="shared" si="35"/>
        <v>0</v>
      </c>
      <c r="BG164" s="214">
        <f t="shared" si="36"/>
        <v>0</v>
      </c>
      <c r="BH164" s="214">
        <f t="shared" si="37"/>
        <v>0</v>
      </c>
      <c r="BI164" s="214">
        <f t="shared" si="38"/>
        <v>0</v>
      </c>
      <c r="BJ164" s="14" t="s">
        <v>84</v>
      </c>
      <c r="BK164" s="214">
        <f t="shared" si="39"/>
        <v>0</v>
      </c>
      <c r="BL164" s="14" t="s">
        <v>153</v>
      </c>
      <c r="BM164" s="213" t="s">
        <v>485</v>
      </c>
    </row>
    <row r="165" spans="1:65" s="2" customFormat="1" ht="16.5" customHeight="1">
      <c r="A165" s="31"/>
      <c r="B165" s="32"/>
      <c r="C165" s="201" t="s">
        <v>317</v>
      </c>
      <c r="D165" s="201" t="s">
        <v>149</v>
      </c>
      <c r="E165" s="202" t="s">
        <v>969</v>
      </c>
      <c r="F165" s="203" t="s">
        <v>970</v>
      </c>
      <c r="G165" s="204" t="s">
        <v>183</v>
      </c>
      <c r="H165" s="205">
        <v>1</v>
      </c>
      <c r="I165" s="206"/>
      <c r="J165" s="207">
        <f t="shared" si="30"/>
        <v>0</v>
      </c>
      <c r="K165" s="208"/>
      <c r="L165" s="36"/>
      <c r="M165" s="209" t="s">
        <v>1</v>
      </c>
      <c r="N165" s="210" t="s">
        <v>41</v>
      </c>
      <c r="O165" s="68"/>
      <c r="P165" s="211">
        <f t="shared" si="31"/>
        <v>0</v>
      </c>
      <c r="Q165" s="211">
        <v>0</v>
      </c>
      <c r="R165" s="211">
        <f t="shared" si="32"/>
        <v>0</v>
      </c>
      <c r="S165" s="211">
        <v>0</v>
      </c>
      <c r="T165" s="212">
        <f t="shared" si="3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153</v>
      </c>
      <c r="AT165" s="213" t="s">
        <v>149</v>
      </c>
      <c r="AU165" s="213" t="s">
        <v>84</v>
      </c>
      <c r="AY165" s="14" t="s">
        <v>147</v>
      </c>
      <c r="BE165" s="214">
        <f t="shared" si="34"/>
        <v>0</v>
      </c>
      <c r="BF165" s="214">
        <f t="shared" si="35"/>
        <v>0</v>
      </c>
      <c r="BG165" s="214">
        <f t="shared" si="36"/>
        <v>0</v>
      </c>
      <c r="BH165" s="214">
        <f t="shared" si="37"/>
        <v>0</v>
      </c>
      <c r="BI165" s="214">
        <f t="shared" si="38"/>
        <v>0</v>
      </c>
      <c r="BJ165" s="14" t="s">
        <v>84</v>
      </c>
      <c r="BK165" s="214">
        <f t="shared" si="39"/>
        <v>0</v>
      </c>
      <c r="BL165" s="14" t="s">
        <v>153</v>
      </c>
      <c r="BM165" s="213" t="s">
        <v>493</v>
      </c>
    </row>
    <row r="166" spans="1:65" s="2" customFormat="1" ht="16.5" customHeight="1">
      <c r="A166" s="31"/>
      <c r="B166" s="32"/>
      <c r="C166" s="201" t="s">
        <v>321</v>
      </c>
      <c r="D166" s="201" t="s">
        <v>149</v>
      </c>
      <c r="E166" s="202" t="s">
        <v>971</v>
      </c>
      <c r="F166" s="203" t="s">
        <v>972</v>
      </c>
      <c r="G166" s="204" t="s">
        <v>183</v>
      </c>
      <c r="H166" s="205">
        <v>1</v>
      </c>
      <c r="I166" s="206"/>
      <c r="J166" s="207">
        <f t="shared" si="30"/>
        <v>0</v>
      </c>
      <c r="K166" s="208"/>
      <c r="L166" s="36"/>
      <c r="M166" s="209" t="s">
        <v>1</v>
      </c>
      <c r="N166" s="210" t="s">
        <v>41</v>
      </c>
      <c r="O166" s="68"/>
      <c r="P166" s="211">
        <f t="shared" si="31"/>
        <v>0</v>
      </c>
      <c r="Q166" s="211">
        <v>0</v>
      </c>
      <c r="R166" s="211">
        <f t="shared" si="32"/>
        <v>0</v>
      </c>
      <c r="S166" s="211">
        <v>0</v>
      </c>
      <c r="T166" s="212">
        <f t="shared" si="3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153</v>
      </c>
      <c r="AT166" s="213" t="s">
        <v>149</v>
      </c>
      <c r="AU166" s="213" t="s">
        <v>84</v>
      </c>
      <c r="AY166" s="14" t="s">
        <v>147</v>
      </c>
      <c r="BE166" s="214">
        <f t="shared" si="34"/>
        <v>0</v>
      </c>
      <c r="BF166" s="214">
        <f t="shared" si="35"/>
        <v>0</v>
      </c>
      <c r="BG166" s="214">
        <f t="shared" si="36"/>
        <v>0</v>
      </c>
      <c r="BH166" s="214">
        <f t="shared" si="37"/>
        <v>0</v>
      </c>
      <c r="BI166" s="214">
        <f t="shared" si="38"/>
        <v>0</v>
      </c>
      <c r="BJ166" s="14" t="s">
        <v>84</v>
      </c>
      <c r="BK166" s="214">
        <f t="shared" si="39"/>
        <v>0</v>
      </c>
      <c r="BL166" s="14" t="s">
        <v>153</v>
      </c>
      <c r="BM166" s="213" t="s">
        <v>501</v>
      </c>
    </row>
    <row r="167" spans="1:65" s="2" customFormat="1" ht="16.5" customHeight="1">
      <c r="A167" s="31"/>
      <c r="B167" s="32"/>
      <c r="C167" s="201" t="s">
        <v>326</v>
      </c>
      <c r="D167" s="201" t="s">
        <v>149</v>
      </c>
      <c r="E167" s="202" t="s">
        <v>973</v>
      </c>
      <c r="F167" s="203" t="s">
        <v>974</v>
      </c>
      <c r="G167" s="204" t="s">
        <v>183</v>
      </c>
      <c r="H167" s="205">
        <v>1</v>
      </c>
      <c r="I167" s="206"/>
      <c r="J167" s="207">
        <f t="shared" si="30"/>
        <v>0</v>
      </c>
      <c r="K167" s="208"/>
      <c r="L167" s="36"/>
      <c r="M167" s="226" t="s">
        <v>1</v>
      </c>
      <c r="N167" s="227" t="s">
        <v>41</v>
      </c>
      <c r="O167" s="228"/>
      <c r="P167" s="229">
        <f t="shared" si="31"/>
        <v>0</v>
      </c>
      <c r="Q167" s="229">
        <v>0</v>
      </c>
      <c r="R167" s="229">
        <f t="shared" si="32"/>
        <v>0</v>
      </c>
      <c r="S167" s="229">
        <v>0</v>
      </c>
      <c r="T167" s="230">
        <f t="shared" si="3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153</v>
      </c>
      <c r="AT167" s="213" t="s">
        <v>149</v>
      </c>
      <c r="AU167" s="213" t="s">
        <v>84</v>
      </c>
      <c r="AY167" s="14" t="s">
        <v>147</v>
      </c>
      <c r="BE167" s="214">
        <f t="shared" si="34"/>
        <v>0</v>
      </c>
      <c r="BF167" s="214">
        <f t="shared" si="35"/>
        <v>0</v>
      </c>
      <c r="BG167" s="214">
        <f t="shared" si="36"/>
        <v>0</v>
      </c>
      <c r="BH167" s="214">
        <f t="shared" si="37"/>
        <v>0</v>
      </c>
      <c r="BI167" s="214">
        <f t="shared" si="38"/>
        <v>0</v>
      </c>
      <c r="BJ167" s="14" t="s">
        <v>84</v>
      </c>
      <c r="BK167" s="214">
        <f t="shared" si="39"/>
        <v>0</v>
      </c>
      <c r="BL167" s="14" t="s">
        <v>153</v>
      </c>
      <c r="BM167" s="213" t="s">
        <v>509</v>
      </c>
    </row>
    <row r="168" spans="1:31" s="2" customFormat="1" ht="7" customHeight="1">
      <c r="A168" s="31"/>
      <c r="B168" s="51"/>
      <c r="C168" s="52"/>
      <c r="D168" s="52"/>
      <c r="E168" s="52"/>
      <c r="F168" s="52"/>
      <c r="G168" s="52"/>
      <c r="H168" s="52"/>
      <c r="I168" s="149"/>
      <c r="J168" s="52"/>
      <c r="K168" s="52"/>
      <c r="L168" s="36"/>
      <c r="M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</row>
  </sheetData>
  <sheetProtection algorithmName="SHA-512" hashValue="LPMQAzH1ZzncOHALGpwsNqLjlm6Ja86rDO8AfKDoNuG1XbRfDOWCRMncHVG/tD6ATe6Nq0XGrERbphYbpYpVIQ==" saltValue="FQI/BvlLlchsMgN1nFN7cOK42kN8vdXLEl+XfD7y7bLT3sBgGyMZ5gioetvH3qVauU4iptE9755BgKu14J0gqw==" spinCount="100000" sheet="1" objects="1" scenarios="1" formatColumns="0" formatRows="0" autoFilter="0"/>
  <autoFilter ref="C119:K16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3"/>
  <sheetViews>
    <sheetView showGridLines="0" workbookViewId="0" topLeftCell="A128">
      <selection activeCell="H144" sqref="H14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5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4" t="s">
        <v>92</v>
      </c>
    </row>
    <row r="3" spans="2:46" s="1" customFormat="1" ht="7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5" customHeight="1" hidden="1">
      <c r="B4" s="17"/>
      <c r="D4" s="109" t="s">
        <v>102</v>
      </c>
      <c r="I4" s="105"/>
      <c r="L4" s="17"/>
      <c r="M4" s="110" t="s">
        <v>10</v>
      </c>
      <c r="AT4" s="14" t="s">
        <v>4</v>
      </c>
    </row>
    <row r="5" spans="2:12" s="1" customFormat="1" ht="7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16.5" customHeight="1" hidden="1">
      <c r="B7" s="17"/>
      <c r="E7" s="272" t="str">
        <f>'Rekapitulace stavby'!K6</f>
        <v>Stavební úpravy objektu č.p.20 Bělá pod Bezdězem</v>
      </c>
      <c r="F7" s="273"/>
      <c r="G7" s="273"/>
      <c r="H7" s="273"/>
      <c r="I7" s="105"/>
      <c r="L7" s="17"/>
    </row>
    <row r="8" spans="1:31" s="2" customFormat="1" ht="12" customHeight="1" hidden="1">
      <c r="A8" s="31"/>
      <c r="B8" s="36"/>
      <c r="C8" s="31"/>
      <c r="D8" s="111" t="s">
        <v>103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4" t="s">
        <v>975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11. 5. 2020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75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7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ROUND((SUM(BE119:BE142)),2)</f>
        <v>0</v>
      </c>
      <c r="G33" s="31"/>
      <c r="H33" s="31"/>
      <c r="I33" s="128">
        <v>0.21</v>
      </c>
      <c r="J33" s="127">
        <f>ROUND(((SUM(BE119:BE142))*I33),2)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11" t="s">
        <v>42</v>
      </c>
      <c r="F34" s="127">
        <f>ROUND((SUM(BF119:BF142)),2)</f>
        <v>0</v>
      </c>
      <c r="G34" s="31"/>
      <c r="H34" s="31"/>
      <c r="I34" s="128">
        <v>0.15</v>
      </c>
      <c r="J34" s="127">
        <f>ROUND(((SUM(BF119:BF142))*I34),2)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11" t="s">
        <v>43</v>
      </c>
      <c r="F35" s="127">
        <f>ROUND((SUM(BG119:BG142)),2)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11" t="s">
        <v>44</v>
      </c>
      <c r="F36" s="127">
        <f>ROUND((SUM(BH119:BH142)),2)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11" t="s">
        <v>45</v>
      </c>
      <c r="F37" s="127">
        <f>ROUND((SUM(BI119:BI142)),2)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I41" s="105"/>
      <c r="L41" s="17"/>
    </row>
    <row r="42" spans="2:12" s="1" customFormat="1" ht="14.4" customHeight="1" hidden="1">
      <c r="B42" s="17"/>
      <c r="I42" s="105"/>
      <c r="L42" s="17"/>
    </row>
    <row r="43" spans="2:12" s="1" customFormat="1" ht="14.4" customHeight="1" hidden="1">
      <c r="B43" s="17"/>
      <c r="I43" s="105"/>
      <c r="L43" s="17"/>
    </row>
    <row r="44" spans="2:12" s="1" customFormat="1" ht="14.4" customHeight="1" hidden="1">
      <c r="B44" s="17"/>
      <c r="I44" s="105"/>
      <c r="L44" s="17"/>
    </row>
    <row r="45" spans="2:12" s="1" customFormat="1" ht="14.4" customHeight="1" hidden="1">
      <c r="B45" s="17"/>
      <c r="I45" s="105"/>
      <c r="L45" s="17"/>
    </row>
    <row r="46" spans="2:12" s="1" customFormat="1" ht="14.4" customHeight="1" hidden="1">
      <c r="B46" s="17"/>
      <c r="I46" s="105"/>
      <c r="L46" s="17"/>
    </row>
    <row r="47" spans="2:12" s="1" customFormat="1" ht="14.4" customHeight="1" hidden="1">
      <c r="B47" s="17"/>
      <c r="I47" s="105"/>
      <c r="L47" s="17"/>
    </row>
    <row r="48" spans="2:12" s="1" customFormat="1" ht="14.4" customHeight="1" hidden="1">
      <c r="B48" s="17"/>
      <c r="I48" s="105"/>
      <c r="L48" s="17"/>
    </row>
    <row r="49" spans="2:12" s="1" customFormat="1" ht="14.4" customHeight="1" hidden="1">
      <c r="B49" s="17"/>
      <c r="I49" s="105"/>
      <c r="L49" s="17"/>
    </row>
    <row r="50" spans="2:12" s="2" customFormat="1" ht="14.4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0" hidden="1">
      <c r="B51" s="17"/>
      <c r="L51" s="17"/>
    </row>
    <row r="52" spans="2:12" ht="10" hidden="1">
      <c r="B52" s="17"/>
      <c r="L52" s="17"/>
    </row>
    <row r="53" spans="2:12" ht="10" hidden="1">
      <c r="B53" s="17"/>
      <c r="L53" s="17"/>
    </row>
    <row r="54" spans="2:12" ht="10" hidden="1">
      <c r="B54" s="17"/>
      <c r="L54" s="17"/>
    </row>
    <row r="55" spans="2:12" ht="10" hidden="1">
      <c r="B55" s="17"/>
      <c r="L55" s="17"/>
    </row>
    <row r="56" spans="2:12" ht="10" hidden="1">
      <c r="B56" s="17"/>
      <c r="L56" s="17"/>
    </row>
    <row r="57" spans="2:12" ht="10" hidden="1">
      <c r="B57" s="17"/>
      <c r="L57" s="17"/>
    </row>
    <row r="58" spans="2:12" ht="10" hidden="1">
      <c r="B58" s="17"/>
      <c r="L58" s="17"/>
    </row>
    <row r="59" spans="2:12" ht="10" hidden="1">
      <c r="B59" s="17"/>
      <c r="L59" s="17"/>
    </row>
    <row r="60" spans="2:12" ht="10" hidden="1">
      <c r="B60" s="17"/>
      <c r="L60" s="17"/>
    </row>
    <row r="61" spans="1:31" s="2" customFormat="1" ht="12.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" hidden="1">
      <c r="B62" s="17"/>
      <c r="L62" s="17"/>
    </row>
    <row r="63" spans="2:12" ht="10" hidden="1">
      <c r="B63" s="17"/>
      <c r="L63" s="17"/>
    </row>
    <row r="64" spans="2:12" ht="10" hidden="1">
      <c r="B64" s="17"/>
      <c r="L64" s="17"/>
    </row>
    <row r="65" spans="1:31" s="2" customFormat="1" ht="13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" hidden="1">
      <c r="B66" s="17"/>
      <c r="L66" s="17"/>
    </row>
    <row r="67" spans="2:12" ht="10" hidden="1">
      <c r="B67" s="17"/>
      <c r="L67" s="17"/>
    </row>
    <row r="68" spans="2:12" ht="10" hidden="1">
      <c r="B68" s="17"/>
      <c r="L68" s="17"/>
    </row>
    <row r="69" spans="2:12" ht="10" hidden="1">
      <c r="B69" s="17"/>
      <c r="L69" s="17"/>
    </row>
    <row r="70" spans="2:12" ht="10" hidden="1">
      <c r="B70" s="17"/>
      <c r="L70" s="17"/>
    </row>
    <row r="71" spans="2:12" ht="10" hidden="1">
      <c r="B71" s="17"/>
      <c r="L71" s="17"/>
    </row>
    <row r="72" spans="2:12" ht="10" hidden="1">
      <c r="B72" s="17"/>
      <c r="L72" s="17"/>
    </row>
    <row r="73" spans="2:12" ht="10" hidden="1">
      <c r="B73" s="17"/>
      <c r="L73" s="17"/>
    </row>
    <row r="74" spans="2:12" ht="10" hidden="1">
      <c r="B74" s="17"/>
      <c r="L74" s="17"/>
    </row>
    <row r="75" spans="2:12" ht="10" hidden="1">
      <c r="B75" s="17"/>
      <c r="L75" s="17"/>
    </row>
    <row r="76" spans="1:31" s="2" customFormat="1" ht="12.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" hidden="1"/>
    <row r="79" ht="10" hidden="1"/>
    <row r="80" ht="10" hidden="1"/>
    <row r="81" spans="1:31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9" t="str">
        <f>E7</f>
        <v>Stavební úpravy objektu č.p.20 Bělá pod Bezdězem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103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1" t="str">
        <f>E9</f>
        <v>03 - Vytápění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parc.č.st.243 k.ú. Bělá pod Bezdězem</v>
      </c>
      <c r="G89" s="33"/>
      <c r="H89" s="33"/>
      <c r="I89" s="114" t="s">
        <v>22</v>
      </c>
      <c r="J89" s="63" t="str">
        <f>IF(J12="","",J12)</f>
        <v>11. 5. 2020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>Město Bělá pod Bezdězem</v>
      </c>
      <c r="G91" s="33"/>
      <c r="H91" s="33"/>
      <c r="I91" s="114" t="s">
        <v>30</v>
      </c>
      <c r="J91" s="29" t="str">
        <f>E21</f>
        <v>PARD Praha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Ing.Jan Budínský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106</v>
      </c>
      <c r="D94" s="154"/>
      <c r="E94" s="154"/>
      <c r="F94" s="154"/>
      <c r="G94" s="154"/>
      <c r="H94" s="154"/>
      <c r="I94" s="155"/>
      <c r="J94" s="156" t="s">
        <v>107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75" customHeight="1">
      <c r="A96" s="31"/>
      <c r="B96" s="32"/>
      <c r="C96" s="157" t="s">
        <v>108</v>
      </c>
      <c r="D96" s="33"/>
      <c r="E96" s="33"/>
      <c r="F96" s="33"/>
      <c r="G96" s="33"/>
      <c r="H96" s="33"/>
      <c r="I96" s="112"/>
      <c r="J96" s="81">
        <f>J119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109</v>
      </c>
    </row>
    <row r="97" spans="2:12" s="9" customFormat="1" ht="25" customHeight="1">
      <c r="B97" s="158"/>
      <c r="C97" s="159"/>
      <c r="D97" s="160" t="s">
        <v>976</v>
      </c>
      <c r="E97" s="161"/>
      <c r="F97" s="161"/>
      <c r="G97" s="161"/>
      <c r="H97" s="161"/>
      <c r="I97" s="162"/>
      <c r="J97" s="163">
        <f>J120</f>
        <v>0</v>
      </c>
      <c r="K97" s="159"/>
      <c r="L97" s="164"/>
    </row>
    <row r="98" spans="2:12" s="9" customFormat="1" ht="25" customHeight="1">
      <c r="B98" s="158"/>
      <c r="C98" s="159"/>
      <c r="D98" s="160" t="s">
        <v>977</v>
      </c>
      <c r="E98" s="161"/>
      <c r="F98" s="161"/>
      <c r="G98" s="161"/>
      <c r="H98" s="161"/>
      <c r="I98" s="162"/>
      <c r="J98" s="163">
        <f>J129</f>
        <v>0</v>
      </c>
      <c r="K98" s="159"/>
      <c r="L98" s="164"/>
    </row>
    <row r="99" spans="2:12" s="9" customFormat="1" ht="25" customHeight="1">
      <c r="B99" s="158"/>
      <c r="C99" s="159"/>
      <c r="D99" s="160" t="s">
        <v>978</v>
      </c>
      <c r="E99" s="161"/>
      <c r="F99" s="161"/>
      <c r="G99" s="161"/>
      <c r="H99" s="161"/>
      <c r="I99" s="162"/>
      <c r="J99" s="163">
        <f>J134</f>
        <v>0</v>
      </c>
      <c r="K99" s="159"/>
      <c r="L99" s="164"/>
    </row>
    <row r="100" spans="1:31" s="2" customFormat="1" ht="21.75" customHeight="1">
      <c r="A100" s="31"/>
      <c r="B100" s="32"/>
      <c r="C100" s="33"/>
      <c r="D100" s="33"/>
      <c r="E100" s="33"/>
      <c r="F100" s="33"/>
      <c r="G100" s="33"/>
      <c r="H100" s="33"/>
      <c r="I100" s="112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7" customHeight="1">
      <c r="A101" s="31"/>
      <c r="B101" s="51"/>
      <c r="C101" s="52"/>
      <c r="D101" s="52"/>
      <c r="E101" s="52"/>
      <c r="F101" s="52"/>
      <c r="G101" s="52"/>
      <c r="H101" s="52"/>
      <c r="I101" s="149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7" customHeight="1">
      <c r="A105" s="31"/>
      <c r="B105" s="53"/>
      <c r="C105" s="54"/>
      <c r="D105" s="54"/>
      <c r="E105" s="54"/>
      <c r="F105" s="54"/>
      <c r="G105" s="54"/>
      <c r="H105" s="54"/>
      <c r="I105" s="152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5" customHeight="1">
      <c r="A106" s="31"/>
      <c r="B106" s="32"/>
      <c r="C106" s="20" t="s">
        <v>132</v>
      </c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7" customHeight="1">
      <c r="A107" s="31"/>
      <c r="B107" s="32"/>
      <c r="C107" s="33"/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79" t="str">
        <f>E7</f>
        <v>Stavební úpravy objektu č.p.20 Bělá pod Bezdězem</v>
      </c>
      <c r="F109" s="280"/>
      <c r="G109" s="280"/>
      <c r="H109" s="280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103</v>
      </c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31" t="str">
        <f>E9</f>
        <v>03 - Vytápění</v>
      </c>
      <c r="F111" s="281"/>
      <c r="G111" s="281"/>
      <c r="H111" s="281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7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3"/>
      <c r="E113" s="33"/>
      <c r="F113" s="24" t="str">
        <f>F12</f>
        <v>parc.č.st.243 k.ú. Bělá pod Bezdězem</v>
      </c>
      <c r="G113" s="33"/>
      <c r="H113" s="33"/>
      <c r="I113" s="114" t="s">
        <v>22</v>
      </c>
      <c r="J113" s="63" t="str">
        <f>IF(J12="","",J12)</f>
        <v>11. 5. 2020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7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15" customHeight="1">
      <c r="A115" s="31"/>
      <c r="B115" s="32"/>
      <c r="C115" s="26" t="s">
        <v>24</v>
      </c>
      <c r="D115" s="33"/>
      <c r="E115" s="33"/>
      <c r="F115" s="24" t="str">
        <f>E15</f>
        <v>Město Bělá pod Bezdězem</v>
      </c>
      <c r="G115" s="33"/>
      <c r="H115" s="33"/>
      <c r="I115" s="114" t="s">
        <v>30</v>
      </c>
      <c r="J115" s="29" t="str">
        <f>E21</f>
        <v>PARD Praha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15" customHeight="1">
      <c r="A116" s="31"/>
      <c r="B116" s="32"/>
      <c r="C116" s="26" t="s">
        <v>28</v>
      </c>
      <c r="D116" s="33"/>
      <c r="E116" s="33"/>
      <c r="F116" s="24" t="str">
        <f>IF(E18="","",E18)</f>
        <v>Vyplň údaj</v>
      </c>
      <c r="G116" s="33"/>
      <c r="H116" s="33"/>
      <c r="I116" s="114" t="s">
        <v>33</v>
      </c>
      <c r="J116" s="29" t="str">
        <f>E24</f>
        <v>Ing.Jan Budínský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25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72"/>
      <c r="B118" s="173"/>
      <c r="C118" s="174" t="s">
        <v>133</v>
      </c>
      <c r="D118" s="175" t="s">
        <v>61</v>
      </c>
      <c r="E118" s="175" t="s">
        <v>57</v>
      </c>
      <c r="F118" s="175" t="s">
        <v>58</v>
      </c>
      <c r="G118" s="175" t="s">
        <v>134</v>
      </c>
      <c r="H118" s="175" t="s">
        <v>135</v>
      </c>
      <c r="I118" s="176" t="s">
        <v>136</v>
      </c>
      <c r="J118" s="177" t="s">
        <v>107</v>
      </c>
      <c r="K118" s="178" t="s">
        <v>137</v>
      </c>
      <c r="L118" s="179"/>
      <c r="M118" s="72" t="s">
        <v>1</v>
      </c>
      <c r="N118" s="73" t="s">
        <v>40</v>
      </c>
      <c r="O118" s="73" t="s">
        <v>138</v>
      </c>
      <c r="P118" s="73" t="s">
        <v>139</v>
      </c>
      <c r="Q118" s="73" t="s">
        <v>140</v>
      </c>
      <c r="R118" s="73" t="s">
        <v>141</v>
      </c>
      <c r="S118" s="73" t="s">
        <v>142</v>
      </c>
      <c r="T118" s="74" t="s">
        <v>143</v>
      </c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1:63" s="2" customFormat="1" ht="22.75" customHeight="1">
      <c r="A119" s="31"/>
      <c r="B119" s="32"/>
      <c r="C119" s="79" t="s">
        <v>144</v>
      </c>
      <c r="D119" s="33"/>
      <c r="E119" s="33"/>
      <c r="F119" s="33"/>
      <c r="G119" s="33"/>
      <c r="H119" s="33"/>
      <c r="I119" s="112"/>
      <c r="J119" s="180">
        <f>BK119</f>
        <v>0</v>
      </c>
      <c r="K119" s="33"/>
      <c r="L119" s="36"/>
      <c r="M119" s="75"/>
      <c r="N119" s="181"/>
      <c r="O119" s="76"/>
      <c r="P119" s="182">
        <f>P120+P129+P134</f>
        <v>0</v>
      </c>
      <c r="Q119" s="76"/>
      <c r="R119" s="182">
        <f>R120+R129+R134</f>
        <v>0</v>
      </c>
      <c r="S119" s="76"/>
      <c r="T119" s="183">
        <f>T120+T129+T134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75</v>
      </c>
      <c r="AU119" s="14" t="s">
        <v>109</v>
      </c>
      <c r="BK119" s="184">
        <f>BK120+BK129+BK134</f>
        <v>0</v>
      </c>
    </row>
    <row r="120" spans="2:63" s="12" customFormat="1" ht="25.9" customHeight="1">
      <c r="B120" s="185"/>
      <c r="C120" s="186"/>
      <c r="D120" s="187" t="s">
        <v>75</v>
      </c>
      <c r="E120" s="188" t="s">
        <v>880</v>
      </c>
      <c r="F120" s="188" t="s">
        <v>979</v>
      </c>
      <c r="G120" s="186"/>
      <c r="H120" s="186"/>
      <c r="I120" s="189"/>
      <c r="J120" s="190">
        <f>BK120</f>
        <v>0</v>
      </c>
      <c r="K120" s="186"/>
      <c r="L120" s="191"/>
      <c r="M120" s="192"/>
      <c r="N120" s="193"/>
      <c r="O120" s="193"/>
      <c r="P120" s="194">
        <f>SUM(P121:P128)</f>
        <v>0</v>
      </c>
      <c r="Q120" s="193"/>
      <c r="R120" s="194">
        <f>SUM(R121:R128)</f>
        <v>0</v>
      </c>
      <c r="S120" s="193"/>
      <c r="T120" s="195">
        <f>SUM(T121:T128)</f>
        <v>0</v>
      </c>
      <c r="AR120" s="196" t="s">
        <v>84</v>
      </c>
      <c r="AT120" s="197" t="s">
        <v>75</v>
      </c>
      <c r="AU120" s="197" t="s">
        <v>76</v>
      </c>
      <c r="AY120" s="196" t="s">
        <v>147</v>
      </c>
      <c r="BK120" s="198">
        <f>SUM(BK121:BK128)</f>
        <v>0</v>
      </c>
    </row>
    <row r="121" spans="1:65" s="2" customFormat="1" ht="16.5" customHeight="1">
      <c r="A121" s="31"/>
      <c r="B121" s="32"/>
      <c r="C121" s="201" t="s">
        <v>84</v>
      </c>
      <c r="D121" s="201" t="s">
        <v>149</v>
      </c>
      <c r="E121" s="202" t="s">
        <v>980</v>
      </c>
      <c r="F121" s="203" t="s">
        <v>981</v>
      </c>
      <c r="G121" s="204" t="s">
        <v>212</v>
      </c>
      <c r="H121" s="205">
        <v>22</v>
      </c>
      <c r="I121" s="206"/>
      <c r="J121" s="207">
        <f aca="true" t="shared" si="0" ref="J121:J128">ROUND(I121*H121,2)</f>
        <v>0</v>
      </c>
      <c r="K121" s="208"/>
      <c r="L121" s="36"/>
      <c r="M121" s="209" t="s">
        <v>1</v>
      </c>
      <c r="N121" s="210" t="s">
        <v>41</v>
      </c>
      <c r="O121" s="68"/>
      <c r="P121" s="211">
        <f aca="true" t="shared" si="1" ref="P121:P128">O121*H121</f>
        <v>0</v>
      </c>
      <c r="Q121" s="211">
        <v>0</v>
      </c>
      <c r="R121" s="211">
        <f aca="true" t="shared" si="2" ref="R121:R128">Q121*H121</f>
        <v>0</v>
      </c>
      <c r="S121" s="211">
        <v>0</v>
      </c>
      <c r="T121" s="212">
        <f aca="true" t="shared" si="3" ref="T121:T128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13" t="s">
        <v>153</v>
      </c>
      <c r="AT121" s="213" t="s">
        <v>149</v>
      </c>
      <c r="AU121" s="213" t="s">
        <v>84</v>
      </c>
      <c r="AY121" s="14" t="s">
        <v>147</v>
      </c>
      <c r="BE121" s="214">
        <f aca="true" t="shared" si="4" ref="BE121:BE128">IF(N121="základní",J121,0)</f>
        <v>0</v>
      </c>
      <c r="BF121" s="214">
        <f aca="true" t="shared" si="5" ref="BF121:BF128">IF(N121="snížená",J121,0)</f>
        <v>0</v>
      </c>
      <c r="BG121" s="214">
        <f aca="true" t="shared" si="6" ref="BG121:BG128">IF(N121="zákl. přenesená",J121,0)</f>
        <v>0</v>
      </c>
      <c r="BH121" s="214">
        <f aca="true" t="shared" si="7" ref="BH121:BH128">IF(N121="sníž. přenesená",J121,0)</f>
        <v>0</v>
      </c>
      <c r="BI121" s="214">
        <f aca="true" t="shared" si="8" ref="BI121:BI128">IF(N121="nulová",J121,0)</f>
        <v>0</v>
      </c>
      <c r="BJ121" s="14" t="s">
        <v>84</v>
      </c>
      <c r="BK121" s="214">
        <f aca="true" t="shared" si="9" ref="BK121:BK128">ROUND(I121*H121,2)</f>
        <v>0</v>
      </c>
      <c r="BL121" s="14" t="s">
        <v>153</v>
      </c>
      <c r="BM121" s="213" t="s">
        <v>86</v>
      </c>
    </row>
    <row r="122" spans="1:65" s="2" customFormat="1" ht="21.75" customHeight="1">
      <c r="A122" s="31"/>
      <c r="B122" s="32"/>
      <c r="C122" s="201" t="s">
        <v>86</v>
      </c>
      <c r="D122" s="201" t="s">
        <v>149</v>
      </c>
      <c r="E122" s="202" t="s">
        <v>982</v>
      </c>
      <c r="F122" s="203" t="s">
        <v>983</v>
      </c>
      <c r="G122" s="204" t="s">
        <v>212</v>
      </c>
      <c r="H122" s="205">
        <v>11</v>
      </c>
      <c r="I122" s="206"/>
      <c r="J122" s="207">
        <f t="shared" si="0"/>
        <v>0</v>
      </c>
      <c r="K122" s="208"/>
      <c r="L122" s="36"/>
      <c r="M122" s="209" t="s">
        <v>1</v>
      </c>
      <c r="N122" s="210" t="s">
        <v>41</v>
      </c>
      <c r="O122" s="68"/>
      <c r="P122" s="211">
        <f t="shared" si="1"/>
        <v>0</v>
      </c>
      <c r="Q122" s="211">
        <v>0</v>
      </c>
      <c r="R122" s="211">
        <f t="shared" si="2"/>
        <v>0</v>
      </c>
      <c r="S122" s="211">
        <v>0</v>
      </c>
      <c r="T122" s="212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153</v>
      </c>
      <c r="AT122" s="213" t="s">
        <v>149</v>
      </c>
      <c r="AU122" s="213" t="s">
        <v>84</v>
      </c>
      <c r="AY122" s="14" t="s">
        <v>147</v>
      </c>
      <c r="BE122" s="214">
        <f t="shared" si="4"/>
        <v>0</v>
      </c>
      <c r="BF122" s="214">
        <f t="shared" si="5"/>
        <v>0</v>
      </c>
      <c r="BG122" s="214">
        <f t="shared" si="6"/>
        <v>0</v>
      </c>
      <c r="BH122" s="214">
        <f t="shared" si="7"/>
        <v>0</v>
      </c>
      <c r="BI122" s="214">
        <f t="shared" si="8"/>
        <v>0</v>
      </c>
      <c r="BJ122" s="14" t="s">
        <v>84</v>
      </c>
      <c r="BK122" s="214">
        <f t="shared" si="9"/>
        <v>0</v>
      </c>
      <c r="BL122" s="14" t="s">
        <v>153</v>
      </c>
      <c r="BM122" s="213" t="s">
        <v>153</v>
      </c>
    </row>
    <row r="123" spans="1:65" s="2" customFormat="1" ht="21.75" customHeight="1">
      <c r="A123" s="31"/>
      <c r="B123" s="32"/>
      <c r="C123" s="201" t="s">
        <v>159</v>
      </c>
      <c r="D123" s="201" t="s">
        <v>149</v>
      </c>
      <c r="E123" s="202" t="s">
        <v>984</v>
      </c>
      <c r="F123" s="203" t="s">
        <v>985</v>
      </c>
      <c r="G123" s="204" t="s">
        <v>212</v>
      </c>
      <c r="H123" s="205">
        <v>9</v>
      </c>
      <c r="I123" s="206"/>
      <c r="J123" s="207">
        <f t="shared" si="0"/>
        <v>0</v>
      </c>
      <c r="K123" s="208"/>
      <c r="L123" s="36"/>
      <c r="M123" s="209" t="s">
        <v>1</v>
      </c>
      <c r="N123" s="210" t="s">
        <v>41</v>
      </c>
      <c r="O123" s="68"/>
      <c r="P123" s="211">
        <f t="shared" si="1"/>
        <v>0</v>
      </c>
      <c r="Q123" s="211">
        <v>0</v>
      </c>
      <c r="R123" s="211">
        <f t="shared" si="2"/>
        <v>0</v>
      </c>
      <c r="S123" s="211">
        <v>0</v>
      </c>
      <c r="T123" s="212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153</v>
      </c>
      <c r="AT123" s="213" t="s">
        <v>149</v>
      </c>
      <c r="AU123" s="213" t="s">
        <v>84</v>
      </c>
      <c r="AY123" s="14" t="s">
        <v>147</v>
      </c>
      <c r="BE123" s="214">
        <f t="shared" si="4"/>
        <v>0</v>
      </c>
      <c r="BF123" s="214">
        <f t="shared" si="5"/>
        <v>0</v>
      </c>
      <c r="BG123" s="214">
        <f t="shared" si="6"/>
        <v>0</v>
      </c>
      <c r="BH123" s="214">
        <f t="shared" si="7"/>
        <v>0</v>
      </c>
      <c r="BI123" s="214">
        <f t="shared" si="8"/>
        <v>0</v>
      </c>
      <c r="BJ123" s="14" t="s">
        <v>84</v>
      </c>
      <c r="BK123" s="214">
        <f t="shared" si="9"/>
        <v>0</v>
      </c>
      <c r="BL123" s="14" t="s">
        <v>153</v>
      </c>
      <c r="BM123" s="213" t="s">
        <v>171</v>
      </c>
    </row>
    <row r="124" spans="1:65" s="2" customFormat="1" ht="21.75" customHeight="1">
      <c r="A124" s="31"/>
      <c r="B124" s="32"/>
      <c r="C124" s="201" t="s">
        <v>153</v>
      </c>
      <c r="D124" s="201" t="s">
        <v>149</v>
      </c>
      <c r="E124" s="202" t="s">
        <v>986</v>
      </c>
      <c r="F124" s="203" t="s">
        <v>987</v>
      </c>
      <c r="G124" s="204" t="s">
        <v>212</v>
      </c>
      <c r="H124" s="205">
        <v>2</v>
      </c>
      <c r="I124" s="206"/>
      <c r="J124" s="207">
        <f t="shared" si="0"/>
        <v>0</v>
      </c>
      <c r="K124" s="208"/>
      <c r="L124" s="36"/>
      <c r="M124" s="209" t="s">
        <v>1</v>
      </c>
      <c r="N124" s="210" t="s">
        <v>41</v>
      </c>
      <c r="O124" s="68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153</v>
      </c>
      <c r="AT124" s="213" t="s">
        <v>149</v>
      </c>
      <c r="AU124" s="213" t="s">
        <v>84</v>
      </c>
      <c r="AY124" s="14" t="s">
        <v>147</v>
      </c>
      <c r="BE124" s="214">
        <f t="shared" si="4"/>
        <v>0</v>
      </c>
      <c r="BF124" s="214">
        <f t="shared" si="5"/>
        <v>0</v>
      </c>
      <c r="BG124" s="214">
        <f t="shared" si="6"/>
        <v>0</v>
      </c>
      <c r="BH124" s="214">
        <f t="shared" si="7"/>
        <v>0</v>
      </c>
      <c r="BI124" s="214">
        <f t="shared" si="8"/>
        <v>0</v>
      </c>
      <c r="BJ124" s="14" t="s">
        <v>84</v>
      </c>
      <c r="BK124" s="214">
        <f t="shared" si="9"/>
        <v>0</v>
      </c>
      <c r="BL124" s="14" t="s">
        <v>153</v>
      </c>
      <c r="BM124" s="213" t="s">
        <v>180</v>
      </c>
    </row>
    <row r="125" spans="1:65" s="2" customFormat="1" ht="16.5" customHeight="1">
      <c r="A125" s="31"/>
      <c r="B125" s="32"/>
      <c r="C125" s="201" t="s">
        <v>167</v>
      </c>
      <c r="D125" s="201" t="s">
        <v>149</v>
      </c>
      <c r="E125" s="202" t="s">
        <v>988</v>
      </c>
      <c r="F125" s="203" t="s">
        <v>989</v>
      </c>
      <c r="G125" s="204" t="s">
        <v>212</v>
      </c>
      <c r="H125" s="205">
        <v>22</v>
      </c>
      <c r="I125" s="206"/>
      <c r="J125" s="207">
        <f t="shared" si="0"/>
        <v>0</v>
      </c>
      <c r="K125" s="208"/>
      <c r="L125" s="36"/>
      <c r="M125" s="209" t="s">
        <v>1</v>
      </c>
      <c r="N125" s="210" t="s">
        <v>41</v>
      </c>
      <c r="O125" s="68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153</v>
      </c>
      <c r="AT125" s="213" t="s">
        <v>149</v>
      </c>
      <c r="AU125" s="213" t="s">
        <v>84</v>
      </c>
      <c r="AY125" s="14" t="s">
        <v>147</v>
      </c>
      <c r="BE125" s="214">
        <f t="shared" si="4"/>
        <v>0</v>
      </c>
      <c r="BF125" s="214">
        <f t="shared" si="5"/>
        <v>0</v>
      </c>
      <c r="BG125" s="214">
        <f t="shared" si="6"/>
        <v>0</v>
      </c>
      <c r="BH125" s="214">
        <f t="shared" si="7"/>
        <v>0</v>
      </c>
      <c r="BI125" s="214">
        <f t="shared" si="8"/>
        <v>0</v>
      </c>
      <c r="BJ125" s="14" t="s">
        <v>84</v>
      </c>
      <c r="BK125" s="214">
        <f t="shared" si="9"/>
        <v>0</v>
      </c>
      <c r="BL125" s="14" t="s">
        <v>153</v>
      </c>
      <c r="BM125" s="213" t="s">
        <v>189</v>
      </c>
    </row>
    <row r="126" spans="1:65" s="2" customFormat="1" ht="16.5" customHeight="1">
      <c r="A126" s="31"/>
      <c r="B126" s="32"/>
      <c r="C126" s="201" t="s">
        <v>171</v>
      </c>
      <c r="D126" s="201" t="s">
        <v>149</v>
      </c>
      <c r="E126" s="202" t="s">
        <v>990</v>
      </c>
      <c r="F126" s="203" t="s">
        <v>991</v>
      </c>
      <c r="G126" s="204" t="s">
        <v>212</v>
      </c>
      <c r="H126" s="205">
        <v>22</v>
      </c>
      <c r="I126" s="206"/>
      <c r="J126" s="207">
        <f t="shared" si="0"/>
        <v>0</v>
      </c>
      <c r="K126" s="208"/>
      <c r="L126" s="36"/>
      <c r="M126" s="209" t="s">
        <v>1</v>
      </c>
      <c r="N126" s="210" t="s">
        <v>41</v>
      </c>
      <c r="O126" s="68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153</v>
      </c>
      <c r="AT126" s="213" t="s">
        <v>149</v>
      </c>
      <c r="AU126" s="213" t="s">
        <v>84</v>
      </c>
      <c r="AY126" s="14" t="s">
        <v>147</v>
      </c>
      <c r="BE126" s="214">
        <f t="shared" si="4"/>
        <v>0</v>
      </c>
      <c r="BF126" s="214">
        <f t="shared" si="5"/>
        <v>0</v>
      </c>
      <c r="BG126" s="214">
        <f t="shared" si="6"/>
        <v>0</v>
      </c>
      <c r="BH126" s="214">
        <f t="shared" si="7"/>
        <v>0</v>
      </c>
      <c r="BI126" s="214">
        <f t="shared" si="8"/>
        <v>0</v>
      </c>
      <c r="BJ126" s="14" t="s">
        <v>84</v>
      </c>
      <c r="BK126" s="214">
        <f t="shared" si="9"/>
        <v>0</v>
      </c>
      <c r="BL126" s="14" t="s">
        <v>153</v>
      </c>
      <c r="BM126" s="213" t="s">
        <v>197</v>
      </c>
    </row>
    <row r="127" spans="1:65" s="2" customFormat="1" ht="16.5" customHeight="1">
      <c r="A127" s="31"/>
      <c r="B127" s="32"/>
      <c r="C127" s="201" t="s">
        <v>176</v>
      </c>
      <c r="D127" s="201" t="s">
        <v>149</v>
      </c>
      <c r="E127" s="202" t="s">
        <v>992</v>
      </c>
      <c r="F127" s="203" t="s">
        <v>993</v>
      </c>
      <c r="G127" s="204" t="s">
        <v>212</v>
      </c>
      <c r="H127" s="205">
        <v>22</v>
      </c>
      <c r="I127" s="206"/>
      <c r="J127" s="207">
        <f t="shared" si="0"/>
        <v>0</v>
      </c>
      <c r="K127" s="208"/>
      <c r="L127" s="36"/>
      <c r="M127" s="209" t="s">
        <v>1</v>
      </c>
      <c r="N127" s="210" t="s">
        <v>41</v>
      </c>
      <c r="O127" s="68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153</v>
      </c>
      <c r="AT127" s="213" t="s">
        <v>149</v>
      </c>
      <c r="AU127" s="213" t="s">
        <v>84</v>
      </c>
      <c r="AY127" s="14" t="s">
        <v>147</v>
      </c>
      <c r="BE127" s="214">
        <f t="shared" si="4"/>
        <v>0</v>
      </c>
      <c r="BF127" s="214">
        <f t="shared" si="5"/>
        <v>0</v>
      </c>
      <c r="BG127" s="214">
        <f t="shared" si="6"/>
        <v>0</v>
      </c>
      <c r="BH127" s="214">
        <f t="shared" si="7"/>
        <v>0</v>
      </c>
      <c r="BI127" s="214">
        <f t="shared" si="8"/>
        <v>0</v>
      </c>
      <c r="BJ127" s="14" t="s">
        <v>84</v>
      </c>
      <c r="BK127" s="214">
        <f t="shared" si="9"/>
        <v>0</v>
      </c>
      <c r="BL127" s="14" t="s">
        <v>153</v>
      </c>
      <c r="BM127" s="213" t="s">
        <v>206</v>
      </c>
    </row>
    <row r="128" spans="1:65" s="2" customFormat="1" ht="21.75" customHeight="1">
      <c r="A128" s="31"/>
      <c r="B128" s="32"/>
      <c r="C128" s="201" t="s">
        <v>180</v>
      </c>
      <c r="D128" s="201" t="s">
        <v>149</v>
      </c>
      <c r="E128" s="202" t="s">
        <v>994</v>
      </c>
      <c r="F128" s="203" t="s">
        <v>995</v>
      </c>
      <c r="G128" s="204" t="s">
        <v>212</v>
      </c>
      <c r="H128" s="205">
        <v>22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41</v>
      </c>
      <c r="O128" s="68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153</v>
      </c>
      <c r="AT128" s="213" t="s">
        <v>149</v>
      </c>
      <c r="AU128" s="213" t="s">
        <v>84</v>
      </c>
      <c r="AY128" s="14" t="s">
        <v>147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84</v>
      </c>
      <c r="BK128" s="214">
        <f t="shared" si="9"/>
        <v>0</v>
      </c>
      <c r="BL128" s="14" t="s">
        <v>153</v>
      </c>
      <c r="BM128" s="213" t="s">
        <v>214</v>
      </c>
    </row>
    <row r="129" spans="2:63" s="12" customFormat="1" ht="25.9" customHeight="1">
      <c r="B129" s="185"/>
      <c r="C129" s="186"/>
      <c r="D129" s="187" t="s">
        <v>75</v>
      </c>
      <c r="E129" s="188" t="s">
        <v>907</v>
      </c>
      <c r="F129" s="188" t="s">
        <v>996</v>
      </c>
      <c r="G129" s="186"/>
      <c r="H129" s="186"/>
      <c r="I129" s="189"/>
      <c r="J129" s="190">
        <f>BK129</f>
        <v>0</v>
      </c>
      <c r="K129" s="186"/>
      <c r="L129" s="191"/>
      <c r="M129" s="192"/>
      <c r="N129" s="193"/>
      <c r="O129" s="193"/>
      <c r="P129" s="194">
        <f>SUM(P130:P133)</f>
        <v>0</v>
      </c>
      <c r="Q129" s="193"/>
      <c r="R129" s="194">
        <f>SUM(R130:R133)</f>
        <v>0</v>
      </c>
      <c r="S129" s="193"/>
      <c r="T129" s="195">
        <f>SUM(T130:T133)</f>
        <v>0</v>
      </c>
      <c r="AR129" s="196" t="s">
        <v>84</v>
      </c>
      <c r="AT129" s="197" t="s">
        <v>75</v>
      </c>
      <c r="AU129" s="197" t="s">
        <v>76</v>
      </c>
      <c r="AY129" s="196" t="s">
        <v>147</v>
      </c>
      <c r="BK129" s="198">
        <f>SUM(BK130:BK133)</f>
        <v>0</v>
      </c>
    </row>
    <row r="130" spans="1:65" s="2" customFormat="1" ht="16.5" customHeight="1">
      <c r="A130" s="31"/>
      <c r="B130" s="32"/>
      <c r="C130" s="201" t="s">
        <v>185</v>
      </c>
      <c r="D130" s="201" t="s">
        <v>149</v>
      </c>
      <c r="E130" s="202" t="s">
        <v>997</v>
      </c>
      <c r="F130" s="203" t="s">
        <v>998</v>
      </c>
      <c r="G130" s="204" t="s">
        <v>299</v>
      </c>
      <c r="H130" s="205">
        <v>78</v>
      </c>
      <c r="I130" s="206"/>
      <c r="J130" s="207">
        <f>ROUND(I130*H130,2)</f>
        <v>0</v>
      </c>
      <c r="K130" s="208"/>
      <c r="L130" s="36"/>
      <c r="M130" s="209" t="s">
        <v>1</v>
      </c>
      <c r="N130" s="210" t="s">
        <v>41</v>
      </c>
      <c r="O130" s="68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153</v>
      </c>
      <c r="AT130" s="213" t="s">
        <v>149</v>
      </c>
      <c r="AU130" s="213" t="s">
        <v>84</v>
      </c>
      <c r="AY130" s="14" t="s">
        <v>147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4" t="s">
        <v>84</v>
      </c>
      <c r="BK130" s="214">
        <f>ROUND(I130*H130,2)</f>
        <v>0</v>
      </c>
      <c r="BL130" s="14" t="s">
        <v>153</v>
      </c>
      <c r="BM130" s="213" t="s">
        <v>222</v>
      </c>
    </row>
    <row r="131" spans="1:65" s="2" customFormat="1" ht="21.75" customHeight="1">
      <c r="A131" s="31"/>
      <c r="B131" s="32"/>
      <c r="C131" s="201" t="s">
        <v>189</v>
      </c>
      <c r="D131" s="201" t="s">
        <v>149</v>
      </c>
      <c r="E131" s="202" t="s">
        <v>999</v>
      </c>
      <c r="F131" s="203" t="s">
        <v>1000</v>
      </c>
      <c r="G131" s="204" t="s">
        <v>299</v>
      </c>
      <c r="H131" s="205">
        <v>52</v>
      </c>
      <c r="I131" s="206"/>
      <c r="J131" s="207">
        <f>ROUND(I131*H131,2)</f>
        <v>0</v>
      </c>
      <c r="K131" s="208"/>
      <c r="L131" s="36"/>
      <c r="M131" s="209" t="s">
        <v>1</v>
      </c>
      <c r="N131" s="210" t="s">
        <v>41</v>
      </c>
      <c r="O131" s="68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153</v>
      </c>
      <c r="AT131" s="213" t="s">
        <v>149</v>
      </c>
      <c r="AU131" s="213" t="s">
        <v>84</v>
      </c>
      <c r="AY131" s="14" t="s">
        <v>147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4" t="s">
        <v>84</v>
      </c>
      <c r="BK131" s="214">
        <f>ROUND(I131*H131,2)</f>
        <v>0</v>
      </c>
      <c r="BL131" s="14" t="s">
        <v>153</v>
      </c>
      <c r="BM131" s="213" t="s">
        <v>231</v>
      </c>
    </row>
    <row r="132" spans="1:65" s="2" customFormat="1" ht="21.75" customHeight="1">
      <c r="A132" s="31"/>
      <c r="B132" s="32"/>
      <c r="C132" s="201" t="s">
        <v>193</v>
      </c>
      <c r="D132" s="201" t="s">
        <v>149</v>
      </c>
      <c r="E132" s="202" t="s">
        <v>1001</v>
      </c>
      <c r="F132" s="203" t="s">
        <v>1002</v>
      </c>
      <c r="G132" s="204" t="s">
        <v>299</v>
      </c>
      <c r="H132" s="205">
        <v>26</v>
      </c>
      <c r="I132" s="206"/>
      <c r="J132" s="207">
        <f>ROUND(I132*H132,2)</f>
        <v>0</v>
      </c>
      <c r="K132" s="208"/>
      <c r="L132" s="36"/>
      <c r="M132" s="209" t="s">
        <v>1</v>
      </c>
      <c r="N132" s="210" t="s">
        <v>41</v>
      </c>
      <c r="O132" s="68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153</v>
      </c>
      <c r="AT132" s="213" t="s">
        <v>149</v>
      </c>
      <c r="AU132" s="213" t="s">
        <v>84</v>
      </c>
      <c r="AY132" s="14" t="s">
        <v>147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4" t="s">
        <v>84</v>
      </c>
      <c r="BK132" s="214">
        <f>ROUND(I132*H132,2)</f>
        <v>0</v>
      </c>
      <c r="BL132" s="14" t="s">
        <v>153</v>
      </c>
      <c r="BM132" s="213" t="s">
        <v>238</v>
      </c>
    </row>
    <row r="133" spans="1:65" s="2" customFormat="1" ht="21.75" customHeight="1">
      <c r="A133" s="31"/>
      <c r="B133" s="32"/>
      <c r="C133" s="201" t="s">
        <v>197</v>
      </c>
      <c r="D133" s="201" t="s">
        <v>149</v>
      </c>
      <c r="E133" s="202" t="s">
        <v>1003</v>
      </c>
      <c r="F133" s="203" t="s">
        <v>1004</v>
      </c>
      <c r="G133" s="204" t="s">
        <v>299</v>
      </c>
      <c r="H133" s="205">
        <v>10</v>
      </c>
      <c r="I133" s="206"/>
      <c r="J133" s="207">
        <f>ROUND(I133*H133,2)</f>
        <v>0</v>
      </c>
      <c r="K133" s="208"/>
      <c r="L133" s="36"/>
      <c r="M133" s="209" t="s">
        <v>1</v>
      </c>
      <c r="N133" s="210" t="s">
        <v>41</v>
      </c>
      <c r="O133" s="68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153</v>
      </c>
      <c r="AT133" s="213" t="s">
        <v>149</v>
      </c>
      <c r="AU133" s="213" t="s">
        <v>84</v>
      </c>
      <c r="AY133" s="14" t="s">
        <v>147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4" t="s">
        <v>84</v>
      </c>
      <c r="BK133" s="214">
        <f>ROUND(I133*H133,2)</f>
        <v>0</v>
      </c>
      <c r="BL133" s="14" t="s">
        <v>153</v>
      </c>
      <c r="BM133" s="213" t="s">
        <v>247</v>
      </c>
    </row>
    <row r="134" spans="2:63" s="12" customFormat="1" ht="25.9" customHeight="1">
      <c r="B134" s="185"/>
      <c r="C134" s="186"/>
      <c r="D134" s="187" t="s">
        <v>75</v>
      </c>
      <c r="E134" s="188" t="s">
        <v>935</v>
      </c>
      <c r="F134" s="188" t="s">
        <v>1005</v>
      </c>
      <c r="G134" s="186"/>
      <c r="H134" s="186"/>
      <c r="I134" s="189"/>
      <c r="J134" s="190">
        <f>BK134</f>
        <v>0</v>
      </c>
      <c r="K134" s="186"/>
      <c r="L134" s="191"/>
      <c r="M134" s="192"/>
      <c r="N134" s="193"/>
      <c r="O134" s="193"/>
      <c r="P134" s="194">
        <f>SUM(P135:P142)</f>
        <v>0</v>
      </c>
      <c r="Q134" s="193"/>
      <c r="R134" s="194">
        <f>SUM(R135:R142)</f>
        <v>0</v>
      </c>
      <c r="S134" s="193"/>
      <c r="T134" s="195">
        <f>SUM(T135:T142)</f>
        <v>0</v>
      </c>
      <c r="AR134" s="196" t="s">
        <v>84</v>
      </c>
      <c r="AT134" s="197" t="s">
        <v>75</v>
      </c>
      <c r="AU134" s="197" t="s">
        <v>76</v>
      </c>
      <c r="AY134" s="196" t="s">
        <v>147</v>
      </c>
      <c r="BK134" s="198">
        <f>SUM(BK135:BK142)</f>
        <v>0</v>
      </c>
    </row>
    <row r="135" spans="1:65" s="2" customFormat="1" ht="21.75" customHeight="1">
      <c r="A135" s="31"/>
      <c r="B135" s="32"/>
      <c r="C135" s="201" t="s">
        <v>202</v>
      </c>
      <c r="D135" s="201" t="s">
        <v>149</v>
      </c>
      <c r="E135" s="202" t="s">
        <v>1006</v>
      </c>
      <c r="F135" s="203" t="s">
        <v>1007</v>
      </c>
      <c r="G135" s="204" t="s">
        <v>183</v>
      </c>
      <c r="H135" s="205">
        <v>1</v>
      </c>
      <c r="I135" s="206"/>
      <c r="J135" s="207">
        <f aca="true" t="shared" si="10" ref="J135:J142">ROUND(I135*H135,2)</f>
        <v>0</v>
      </c>
      <c r="K135" s="208"/>
      <c r="L135" s="36"/>
      <c r="M135" s="209" t="s">
        <v>1</v>
      </c>
      <c r="N135" s="210" t="s">
        <v>41</v>
      </c>
      <c r="O135" s="68"/>
      <c r="P135" s="211">
        <f aca="true" t="shared" si="11" ref="P135:P142">O135*H135</f>
        <v>0</v>
      </c>
      <c r="Q135" s="211">
        <v>0</v>
      </c>
      <c r="R135" s="211">
        <f aca="true" t="shared" si="12" ref="R135:R142">Q135*H135</f>
        <v>0</v>
      </c>
      <c r="S135" s="211">
        <v>0</v>
      </c>
      <c r="T135" s="212">
        <f aca="true" t="shared" si="13" ref="T135:T142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153</v>
      </c>
      <c r="AT135" s="213" t="s">
        <v>149</v>
      </c>
      <c r="AU135" s="213" t="s">
        <v>84</v>
      </c>
      <c r="AY135" s="14" t="s">
        <v>147</v>
      </c>
      <c r="BE135" s="214">
        <f aca="true" t="shared" si="14" ref="BE135:BE142">IF(N135="základní",J135,0)</f>
        <v>0</v>
      </c>
      <c r="BF135" s="214">
        <f aca="true" t="shared" si="15" ref="BF135:BF142">IF(N135="snížená",J135,0)</f>
        <v>0</v>
      </c>
      <c r="BG135" s="214">
        <f aca="true" t="shared" si="16" ref="BG135:BG142">IF(N135="zákl. přenesená",J135,0)</f>
        <v>0</v>
      </c>
      <c r="BH135" s="214">
        <f aca="true" t="shared" si="17" ref="BH135:BH142">IF(N135="sníž. přenesená",J135,0)</f>
        <v>0</v>
      </c>
      <c r="BI135" s="214">
        <f aca="true" t="shared" si="18" ref="BI135:BI142">IF(N135="nulová",J135,0)</f>
        <v>0</v>
      </c>
      <c r="BJ135" s="14" t="s">
        <v>84</v>
      </c>
      <c r="BK135" s="214">
        <f aca="true" t="shared" si="19" ref="BK135:BK142">ROUND(I135*H135,2)</f>
        <v>0</v>
      </c>
      <c r="BL135" s="14" t="s">
        <v>153</v>
      </c>
      <c r="BM135" s="213" t="s">
        <v>255</v>
      </c>
    </row>
    <row r="136" spans="1:65" s="2" customFormat="1" ht="21.75" customHeight="1">
      <c r="A136" s="31"/>
      <c r="B136" s="32"/>
      <c r="C136" s="201" t="s">
        <v>206</v>
      </c>
      <c r="D136" s="201" t="s">
        <v>149</v>
      </c>
      <c r="E136" s="202" t="s">
        <v>1008</v>
      </c>
      <c r="F136" s="203" t="s">
        <v>1009</v>
      </c>
      <c r="G136" s="204" t="s">
        <v>539</v>
      </c>
      <c r="H136" s="205">
        <v>10</v>
      </c>
      <c r="I136" s="206"/>
      <c r="J136" s="207">
        <f t="shared" si="10"/>
        <v>0</v>
      </c>
      <c r="K136" s="208"/>
      <c r="L136" s="36"/>
      <c r="M136" s="209" t="s">
        <v>1</v>
      </c>
      <c r="N136" s="210" t="s">
        <v>41</v>
      </c>
      <c r="O136" s="68"/>
      <c r="P136" s="211">
        <f t="shared" si="11"/>
        <v>0</v>
      </c>
      <c r="Q136" s="211">
        <v>0</v>
      </c>
      <c r="R136" s="211">
        <f t="shared" si="12"/>
        <v>0</v>
      </c>
      <c r="S136" s="211">
        <v>0</v>
      </c>
      <c r="T136" s="212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153</v>
      </c>
      <c r="AT136" s="213" t="s">
        <v>149</v>
      </c>
      <c r="AU136" s="213" t="s">
        <v>84</v>
      </c>
      <c r="AY136" s="14" t="s">
        <v>147</v>
      </c>
      <c r="BE136" s="214">
        <f t="shared" si="14"/>
        <v>0</v>
      </c>
      <c r="BF136" s="214">
        <f t="shared" si="15"/>
        <v>0</v>
      </c>
      <c r="BG136" s="214">
        <f t="shared" si="16"/>
        <v>0</v>
      </c>
      <c r="BH136" s="214">
        <f t="shared" si="17"/>
        <v>0</v>
      </c>
      <c r="BI136" s="214">
        <f t="shared" si="18"/>
        <v>0</v>
      </c>
      <c r="BJ136" s="14" t="s">
        <v>84</v>
      </c>
      <c r="BK136" s="214">
        <f t="shared" si="19"/>
        <v>0</v>
      </c>
      <c r="BL136" s="14" t="s">
        <v>153</v>
      </c>
      <c r="BM136" s="213" t="s">
        <v>264</v>
      </c>
    </row>
    <row r="137" spans="1:65" s="2" customFormat="1" ht="16.5" customHeight="1">
      <c r="A137" s="31"/>
      <c r="B137" s="32"/>
      <c r="C137" s="201" t="s">
        <v>8</v>
      </c>
      <c r="D137" s="201" t="s">
        <v>149</v>
      </c>
      <c r="E137" s="202" t="s">
        <v>1010</v>
      </c>
      <c r="F137" s="203" t="s">
        <v>1011</v>
      </c>
      <c r="G137" s="204" t="s">
        <v>183</v>
      </c>
      <c r="H137" s="205">
        <v>1</v>
      </c>
      <c r="I137" s="206"/>
      <c r="J137" s="207">
        <f t="shared" si="10"/>
        <v>0</v>
      </c>
      <c r="K137" s="208"/>
      <c r="L137" s="36"/>
      <c r="M137" s="209" t="s">
        <v>1</v>
      </c>
      <c r="N137" s="210" t="s">
        <v>41</v>
      </c>
      <c r="O137" s="68"/>
      <c r="P137" s="211">
        <f t="shared" si="11"/>
        <v>0</v>
      </c>
      <c r="Q137" s="211">
        <v>0</v>
      </c>
      <c r="R137" s="211">
        <f t="shared" si="12"/>
        <v>0</v>
      </c>
      <c r="S137" s="211">
        <v>0</v>
      </c>
      <c r="T137" s="212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153</v>
      </c>
      <c r="AT137" s="213" t="s">
        <v>149</v>
      </c>
      <c r="AU137" s="213" t="s">
        <v>84</v>
      </c>
      <c r="AY137" s="14" t="s">
        <v>147</v>
      </c>
      <c r="BE137" s="214">
        <f t="shared" si="14"/>
        <v>0</v>
      </c>
      <c r="BF137" s="214">
        <f t="shared" si="15"/>
        <v>0</v>
      </c>
      <c r="BG137" s="214">
        <f t="shared" si="16"/>
        <v>0</v>
      </c>
      <c r="BH137" s="214">
        <f t="shared" si="17"/>
        <v>0</v>
      </c>
      <c r="BI137" s="214">
        <f t="shared" si="18"/>
        <v>0</v>
      </c>
      <c r="BJ137" s="14" t="s">
        <v>84</v>
      </c>
      <c r="BK137" s="214">
        <f t="shared" si="19"/>
        <v>0</v>
      </c>
      <c r="BL137" s="14" t="s">
        <v>153</v>
      </c>
      <c r="BM137" s="213" t="s">
        <v>272</v>
      </c>
    </row>
    <row r="138" spans="1:65" s="2" customFormat="1" ht="16.5" customHeight="1">
      <c r="A138" s="31"/>
      <c r="B138" s="32"/>
      <c r="C138" s="201" t="s">
        <v>214</v>
      </c>
      <c r="D138" s="201" t="s">
        <v>149</v>
      </c>
      <c r="E138" s="202" t="s">
        <v>1012</v>
      </c>
      <c r="F138" s="203" t="s">
        <v>1013</v>
      </c>
      <c r="G138" s="204" t="s">
        <v>183</v>
      </c>
      <c r="H138" s="205">
        <v>1</v>
      </c>
      <c r="I138" s="206"/>
      <c r="J138" s="207">
        <f t="shared" si="10"/>
        <v>0</v>
      </c>
      <c r="K138" s="208"/>
      <c r="L138" s="36"/>
      <c r="M138" s="209" t="s">
        <v>1</v>
      </c>
      <c r="N138" s="210" t="s">
        <v>41</v>
      </c>
      <c r="O138" s="68"/>
      <c r="P138" s="211">
        <f t="shared" si="11"/>
        <v>0</v>
      </c>
      <c r="Q138" s="211">
        <v>0</v>
      </c>
      <c r="R138" s="211">
        <f t="shared" si="12"/>
        <v>0</v>
      </c>
      <c r="S138" s="211">
        <v>0</v>
      </c>
      <c r="T138" s="212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153</v>
      </c>
      <c r="AT138" s="213" t="s">
        <v>149</v>
      </c>
      <c r="AU138" s="213" t="s">
        <v>84</v>
      </c>
      <c r="AY138" s="14" t="s">
        <v>147</v>
      </c>
      <c r="BE138" s="214">
        <f t="shared" si="14"/>
        <v>0</v>
      </c>
      <c r="BF138" s="214">
        <f t="shared" si="15"/>
        <v>0</v>
      </c>
      <c r="BG138" s="214">
        <f t="shared" si="16"/>
        <v>0</v>
      </c>
      <c r="BH138" s="214">
        <f t="shared" si="17"/>
        <v>0</v>
      </c>
      <c r="BI138" s="214">
        <f t="shared" si="18"/>
        <v>0</v>
      </c>
      <c r="BJ138" s="14" t="s">
        <v>84</v>
      </c>
      <c r="BK138" s="214">
        <f t="shared" si="19"/>
        <v>0</v>
      </c>
      <c r="BL138" s="14" t="s">
        <v>153</v>
      </c>
      <c r="BM138" s="213" t="s">
        <v>280</v>
      </c>
    </row>
    <row r="139" spans="1:65" s="2" customFormat="1" ht="16.5" customHeight="1">
      <c r="A139" s="31"/>
      <c r="B139" s="32"/>
      <c r="C139" s="201" t="s">
        <v>218</v>
      </c>
      <c r="D139" s="201" t="s">
        <v>149</v>
      </c>
      <c r="E139" s="202" t="s">
        <v>1014</v>
      </c>
      <c r="F139" s="203" t="s">
        <v>1015</v>
      </c>
      <c r="G139" s="204" t="s">
        <v>299</v>
      </c>
      <c r="H139" s="205">
        <v>78</v>
      </c>
      <c r="I139" s="206"/>
      <c r="J139" s="207">
        <f t="shared" si="10"/>
        <v>0</v>
      </c>
      <c r="K139" s="208"/>
      <c r="L139" s="36"/>
      <c r="M139" s="209" t="s">
        <v>1</v>
      </c>
      <c r="N139" s="210" t="s">
        <v>41</v>
      </c>
      <c r="O139" s="68"/>
      <c r="P139" s="211">
        <f t="shared" si="11"/>
        <v>0</v>
      </c>
      <c r="Q139" s="211">
        <v>0</v>
      </c>
      <c r="R139" s="211">
        <f t="shared" si="12"/>
        <v>0</v>
      </c>
      <c r="S139" s="211">
        <v>0</v>
      </c>
      <c r="T139" s="212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153</v>
      </c>
      <c r="AT139" s="213" t="s">
        <v>149</v>
      </c>
      <c r="AU139" s="213" t="s">
        <v>84</v>
      </c>
      <c r="AY139" s="14" t="s">
        <v>147</v>
      </c>
      <c r="BE139" s="214">
        <f t="shared" si="14"/>
        <v>0</v>
      </c>
      <c r="BF139" s="214">
        <f t="shared" si="15"/>
        <v>0</v>
      </c>
      <c r="BG139" s="214">
        <f t="shared" si="16"/>
        <v>0</v>
      </c>
      <c r="BH139" s="214">
        <f t="shared" si="17"/>
        <v>0</v>
      </c>
      <c r="BI139" s="214">
        <f t="shared" si="18"/>
        <v>0</v>
      </c>
      <c r="BJ139" s="14" t="s">
        <v>84</v>
      </c>
      <c r="BK139" s="214">
        <f t="shared" si="19"/>
        <v>0</v>
      </c>
      <c r="BL139" s="14" t="s">
        <v>153</v>
      </c>
      <c r="BM139" s="213" t="s">
        <v>288</v>
      </c>
    </row>
    <row r="140" spans="1:65" s="2" customFormat="1" ht="16.5" customHeight="1">
      <c r="A140" s="31"/>
      <c r="B140" s="32"/>
      <c r="C140" s="201" t="s">
        <v>222</v>
      </c>
      <c r="D140" s="201" t="s">
        <v>149</v>
      </c>
      <c r="E140" s="202" t="s">
        <v>1016</v>
      </c>
      <c r="F140" s="203" t="s">
        <v>1017</v>
      </c>
      <c r="G140" s="204" t="s">
        <v>183</v>
      </c>
      <c r="H140" s="205">
        <v>1</v>
      </c>
      <c r="I140" s="206"/>
      <c r="J140" s="207">
        <f t="shared" si="10"/>
        <v>0</v>
      </c>
      <c r="K140" s="208"/>
      <c r="L140" s="36"/>
      <c r="M140" s="209" t="s">
        <v>1</v>
      </c>
      <c r="N140" s="210" t="s">
        <v>41</v>
      </c>
      <c r="O140" s="68"/>
      <c r="P140" s="211">
        <f t="shared" si="11"/>
        <v>0</v>
      </c>
      <c r="Q140" s="211">
        <v>0</v>
      </c>
      <c r="R140" s="211">
        <f t="shared" si="12"/>
        <v>0</v>
      </c>
      <c r="S140" s="211">
        <v>0</v>
      </c>
      <c r="T140" s="212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153</v>
      </c>
      <c r="AT140" s="213" t="s">
        <v>149</v>
      </c>
      <c r="AU140" s="213" t="s">
        <v>84</v>
      </c>
      <c r="AY140" s="14" t="s">
        <v>147</v>
      </c>
      <c r="BE140" s="214">
        <f t="shared" si="14"/>
        <v>0</v>
      </c>
      <c r="BF140" s="214">
        <f t="shared" si="15"/>
        <v>0</v>
      </c>
      <c r="BG140" s="214">
        <f t="shared" si="16"/>
        <v>0</v>
      </c>
      <c r="BH140" s="214">
        <f t="shared" si="17"/>
        <v>0</v>
      </c>
      <c r="BI140" s="214">
        <f t="shared" si="18"/>
        <v>0</v>
      </c>
      <c r="BJ140" s="14" t="s">
        <v>84</v>
      </c>
      <c r="BK140" s="214">
        <f t="shared" si="19"/>
        <v>0</v>
      </c>
      <c r="BL140" s="14" t="s">
        <v>153</v>
      </c>
      <c r="BM140" s="213" t="s">
        <v>296</v>
      </c>
    </row>
    <row r="141" spans="1:65" s="2" customFormat="1" ht="21.75" customHeight="1">
      <c r="A141" s="31"/>
      <c r="B141" s="32"/>
      <c r="C141" s="201" t="s">
        <v>226</v>
      </c>
      <c r="D141" s="201" t="s">
        <v>149</v>
      </c>
      <c r="E141" s="202" t="s">
        <v>1018</v>
      </c>
      <c r="F141" s="203" t="s">
        <v>966</v>
      </c>
      <c r="G141" s="204" t="s">
        <v>183</v>
      </c>
      <c r="H141" s="205">
        <v>1</v>
      </c>
      <c r="I141" s="206"/>
      <c r="J141" s="207">
        <f t="shared" si="1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1"/>
        <v>0</v>
      </c>
      <c r="Q141" s="211">
        <v>0</v>
      </c>
      <c r="R141" s="211">
        <f t="shared" si="12"/>
        <v>0</v>
      </c>
      <c r="S141" s="211">
        <v>0</v>
      </c>
      <c r="T141" s="212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153</v>
      </c>
      <c r="AT141" s="213" t="s">
        <v>149</v>
      </c>
      <c r="AU141" s="213" t="s">
        <v>84</v>
      </c>
      <c r="AY141" s="14" t="s">
        <v>147</v>
      </c>
      <c r="BE141" s="214">
        <f t="shared" si="14"/>
        <v>0</v>
      </c>
      <c r="BF141" s="214">
        <f t="shared" si="15"/>
        <v>0</v>
      </c>
      <c r="BG141" s="214">
        <f t="shared" si="16"/>
        <v>0</v>
      </c>
      <c r="BH141" s="214">
        <f t="shared" si="17"/>
        <v>0</v>
      </c>
      <c r="BI141" s="214">
        <f t="shared" si="18"/>
        <v>0</v>
      </c>
      <c r="BJ141" s="14" t="s">
        <v>84</v>
      </c>
      <c r="BK141" s="214">
        <f t="shared" si="19"/>
        <v>0</v>
      </c>
      <c r="BL141" s="14" t="s">
        <v>153</v>
      </c>
      <c r="BM141" s="213" t="s">
        <v>305</v>
      </c>
    </row>
    <row r="142" spans="1:65" s="2" customFormat="1" ht="16.5" customHeight="1">
      <c r="A142" s="31"/>
      <c r="B142" s="32"/>
      <c r="C142" s="201" t="s">
        <v>231</v>
      </c>
      <c r="D142" s="201" t="s">
        <v>149</v>
      </c>
      <c r="E142" s="202" t="s">
        <v>1019</v>
      </c>
      <c r="F142" s="203" t="s">
        <v>974</v>
      </c>
      <c r="G142" s="204" t="s">
        <v>183</v>
      </c>
      <c r="H142" s="205">
        <v>1</v>
      </c>
      <c r="I142" s="206"/>
      <c r="J142" s="207">
        <f t="shared" si="10"/>
        <v>0</v>
      </c>
      <c r="K142" s="208"/>
      <c r="L142" s="36"/>
      <c r="M142" s="226" t="s">
        <v>1</v>
      </c>
      <c r="N142" s="227" t="s">
        <v>41</v>
      </c>
      <c r="O142" s="228"/>
      <c r="P142" s="229">
        <f t="shared" si="11"/>
        <v>0</v>
      </c>
      <c r="Q142" s="229">
        <v>0</v>
      </c>
      <c r="R142" s="229">
        <f t="shared" si="12"/>
        <v>0</v>
      </c>
      <c r="S142" s="229">
        <v>0</v>
      </c>
      <c r="T142" s="230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153</v>
      </c>
      <c r="AT142" s="213" t="s">
        <v>149</v>
      </c>
      <c r="AU142" s="213" t="s">
        <v>84</v>
      </c>
      <c r="AY142" s="14" t="s">
        <v>147</v>
      </c>
      <c r="BE142" s="214">
        <f t="shared" si="14"/>
        <v>0</v>
      </c>
      <c r="BF142" s="214">
        <f t="shared" si="15"/>
        <v>0</v>
      </c>
      <c r="BG142" s="214">
        <f t="shared" si="16"/>
        <v>0</v>
      </c>
      <c r="BH142" s="214">
        <f t="shared" si="17"/>
        <v>0</v>
      </c>
      <c r="BI142" s="214">
        <f t="shared" si="18"/>
        <v>0</v>
      </c>
      <c r="BJ142" s="14" t="s">
        <v>84</v>
      </c>
      <c r="BK142" s="214">
        <f t="shared" si="19"/>
        <v>0</v>
      </c>
      <c r="BL142" s="14" t="s">
        <v>153</v>
      </c>
      <c r="BM142" s="213" t="s">
        <v>313</v>
      </c>
    </row>
    <row r="143" spans="1:31" s="2" customFormat="1" ht="7" customHeight="1">
      <c r="A143" s="31"/>
      <c r="B143" s="51"/>
      <c r="C143" s="52"/>
      <c r="D143" s="52"/>
      <c r="E143" s="52"/>
      <c r="F143" s="52"/>
      <c r="G143" s="52"/>
      <c r="H143" s="52"/>
      <c r="I143" s="149"/>
      <c r="J143" s="52"/>
      <c r="K143" s="52"/>
      <c r="L143" s="36"/>
      <c r="M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</sheetData>
  <sheetProtection algorithmName="SHA-512" hashValue="l658PzLMcv2SSe9EEVabdIxiHBZREsREUMGSEDM/tCs0bQF/pdfZOC5GiU2Sw76v6hAGEp1UqKe/X5/Qpct42g==" saltValue="W7xnHBxETBPvuUbRbTpd5FJ9mElTKrso7L8nOsEWkJLA2w+C5fX0dWr1sTqb+XAMYb3AnoOhTc9nnUQPu5uueg==" spinCount="100000" sheet="1" objects="1" scenarios="1" formatColumns="0" formatRows="0" autoFilter="0"/>
  <autoFilter ref="C118:K14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2"/>
  <sheetViews>
    <sheetView showGridLines="0" tabSelected="1" workbookViewId="0" topLeftCell="A157">
      <selection activeCell="F163" sqref="F16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5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4" t="s">
        <v>95</v>
      </c>
    </row>
    <row r="3" spans="2:46" s="1" customFormat="1" ht="7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5" customHeight="1" hidden="1">
      <c r="B4" s="17"/>
      <c r="D4" s="109" t="s">
        <v>102</v>
      </c>
      <c r="I4" s="105"/>
      <c r="L4" s="17"/>
      <c r="M4" s="110" t="s">
        <v>10</v>
      </c>
      <c r="AT4" s="14" t="s">
        <v>4</v>
      </c>
    </row>
    <row r="5" spans="2:12" s="1" customFormat="1" ht="7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16.5" customHeight="1" hidden="1">
      <c r="B7" s="17"/>
      <c r="E7" s="272" t="str">
        <f>'Rekapitulace stavby'!K6</f>
        <v>Stavební úpravy objektu č.p.20 Bělá pod Bezdězem</v>
      </c>
      <c r="F7" s="273"/>
      <c r="G7" s="273"/>
      <c r="H7" s="273"/>
      <c r="I7" s="105"/>
      <c r="L7" s="17"/>
    </row>
    <row r="8" spans="1:31" s="2" customFormat="1" ht="12" customHeight="1" hidden="1">
      <c r="A8" s="31"/>
      <c r="B8" s="36"/>
      <c r="C8" s="31"/>
      <c r="D8" s="111" t="s">
        <v>103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4" t="s">
        <v>1020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11. 5. 2020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75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7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ROUND(J121,2)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ROUND((SUM(BE121:BE171)),2)</f>
        <v>0</v>
      </c>
      <c r="G33" s="31"/>
      <c r="H33" s="31"/>
      <c r="I33" s="128">
        <v>0.21</v>
      </c>
      <c r="J33" s="127">
        <f>ROUND(((SUM(BE121:BE171))*I33),2)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11" t="s">
        <v>42</v>
      </c>
      <c r="F34" s="127">
        <f>ROUND((SUM(BF121:BF171)),2)</f>
        <v>0</v>
      </c>
      <c r="G34" s="31"/>
      <c r="H34" s="31"/>
      <c r="I34" s="128">
        <v>0.15</v>
      </c>
      <c r="J34" s="127">
        <f>ROUND(((SUM(BF121:BF171))*I34),2)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11" t="s">
        <v>43</v>
      </c>
      <c r="F35" s="127">
        <f>ROUND((SUM(BG121:BG171)),2)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11" t="s">
        <v>44</v>
      </c>
      <c r="F36" s="127">
        <f>ROUND((SUM(BH121:BH171)),2)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11" t="s">
        <v>45</v>
      </c>
      <c r="F37" s="127">
        <f>ROUND((SUM(BI121:BI171)),2)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I41" s="105"/>
      <c r="L41" s="17"/>
    </row>
    <row r="42" spans="2:12" s="1" customFormat="1" ht="14.4" customHeight="1" hidden="1">
      <c r="B42" s="17"/>
      <c r="I42" s="105"/>
      <c r="L42" s="17"/>
    </row>
    <row r="43" spans="2:12" s="1" customFormat="1" ht="14.4" customHeight="1" hidden="1">
      <c r="B43" s="17"/>
      <c r="I43" s="105"/>
      <c r="L43" s="17"/>
    </row>
    <row r="44" spans="2:12" s="1" customFormat="1" ht="14.4" customHeight="1" hidden="1">
      <c r="B44" s="17"/>
      <c r="I44" s="105"/>
      <c r="L44" s="17"/>
    </row>
    <row r="45" spans="2:12" s="1" customFormat="1" ht="14.4" customHeight="1" hidden="1">
      <c r="B45" s="17"/>
      <c r="I45" s="105"/>
      <c r="L45" s="17"/>
    </row>
    <row r="46" spans="2:12" s="1" customFormat="1" ht="14.4" customHeight="1" hidden="1">
      <c r="B46" s="17"/>
      <c r="I46" s="105"/>
      <c r="L46" s="17"/>
    </row>
    <row r="47" spans="2:12" s="1" customFormat="1" ht="14.4" customHeight="1" hidden="1">
      <c r="B47" s="17"/>
      <c r="I47" s="105"/>
      <c r="L47" s="17"/>
    </row>
    <row r="48" spans="2:12" s="1" customFormat="1" ht="14.4" customHeight="1" hidden="1">
      <c r="B48" s="17"/>
      <c r="I48" s="105"/>
      <c r="L48" s="17"/>
    </row>
    <row r="49" spans="2:12" s="1" customFormat="1" ht="14.4" customHeight="1" hidden="1">
      <c r="B49" s="17"/>
      <c r="I49" s="105"/>
      <c r="L49" s="17"/>
    </row>
    <row r="50" spans="2:12" s="2" customFormat="1" ht="14.4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0" hidden="1">
      <c r="B51" s="17"/>
      <c r="L51" s="17"/>
    </row>
    <row r="52" spans="2:12" ht="10" hidden="1">
      <c r="B52" s="17"/>
      <c r="L52" s="17"/>
    </row>
    <row r="53" spans="2:12" ht="10" hidden="1">
      <c r="B53" s="17"/>
      <c r="L53" s="17"/>
    </row>
    <row r="54" spans="2:12" ht="10" hidden="1">
      <c r="B54" s="17"/>
      <c r="L54" s="17"/>
    </row>
    <row r="55" spans="2:12" ht="10" hidden="1">
      <c r="B55" s="17"/>
      <c r="L55" s="17"/>
    </row>
    <row r="56" spans="2:12" ht="10" hidden="1">
      <c r="B56" s="17"/>
      <c r="L56" s="17"/>
    </row>
    <row r="57" spans="2:12" ht="10" hidden="1">
      <c r="B57" s="17"/>
      <c r="L57" s="17"/>
    </row>
    <row r="58" spans="2:12" ht="10" hidden="1">
      <c r="B58" s="17"/>
      <c r="L58" s="17"/>
    </row>
    <row r="59" spans="2:12" ht="10" hidden="1">
      <c r="B59" s="17"/>
      <c r="L59" s="17"/>
    </row>
    <row r="60" spans="2:12" ht="10" hidden="1">
      <c r="B60" s="17"/>
      <c r="L60" s="17"/>
    </row>
    <row r="61" spans="1:31" s="2" customFormat="1" ht="12.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" hidden="1">
      <c r="B62" s="17"/>
      <c r="L62" s="17"/>
    </row>
    <row r="63" spans="2:12" ht="10" hidden="1">
      <c r="B63" s="17"/>
      <c r="L63" s="17"/>
    </row>
    <row r="64" spans="2:12" ht="10" hidden="1">
      <c r="B64" s="17"/>
      <c r="L64" s="17"/>
    </row>
    <row r="65" spans="1:31" s="2" customFormat="1" ht="13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" hidden="1">
      <c r="B66" s="17"/>
      <c r="L66" s="17"/>
    </row>
    <row r="67" spans="2:12" ht="10" hidden="1">
      <c r="B67" s="17"/>
      <c r="L67" s="17"/>
    </row>
    <row r="68" spans="2:12" ht="10" hidden="1">
      <c r="B68" s="17"/>
      <c r="L68" s="17"/>
    </row>
    <row r="69" spans="2:12" ht="10" hidden="1">
      <c r="B69" s="17"/>
      <c r="L69" s="17"/>
    </row>
    <row r="70" spans="2:12" ht="10" hidden="1">
      <c r="B70" s="17"/>
      <c r="L70" s="17"/>
    </row>
    <row r="71" spans="2:12" ht="10" hidden="1">
      <c r="B71" s="17"/>
      <c r="L71" s="17"/>
    </row>
    <row r="72" spans="2:12" ht="10" hidden="1">
      <c r="B72" s="17"/>
      <c r="L72" s="17"/>
    </row>
    <row r="73" spans="2:12" ht="10" hidden="1">
      <c r="B73" s="17"/>
      <c r="L73" s="17"/>
    </row>
    <row r="74" spans="2:12" ht="10" hidden="1">
      <c r="B74" s="17"/>
      <c r="L74" s="17"/>
    </row>
    <row r="75" spans="2:12" ht="10" hidden="1">
      <c r="B75" s="17"/>
      <c r="L75" s="17"/>
    </row>
    <row r="76" spans="1:31" s="2" customFormat="1" ht="12.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" hidden="1"/>
    <row r="79" ht="10" hidden="1"/>
    <row r="80" ht="10" hidden="1"/>
    <row r="81" spans="1:31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9" t="str">
        <f>E7</f>
        <v>Stavební úpravy objektu č.p.20 Bělá pod Bezdězem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103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1" t="str">
        <f>E9</f>
        <v xml:space="preserve">04 - Elektroinstalace 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parc.č.st.243 k.ú. Bělá pod Bezdězem</v>
      </c>
      <c r="G89" s="33"/>
      <c r="H89" s="33"/>
      <c r="I89" s="114" t="s">
        <v>22</v>
      </c>
      <c r="J89" s="63" t="str">
        <f>IF(J12="","",J12)</f>
        <v>11. 5. 2020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>Město Bělá pod Bezdězem</v>
      </c>
      <c r="G91" s="33"/>
      <c r="H91" s="33"/>
      <c r="I91" s="114" t="s">
        <v>30</v>
      </c>
      <c r="J91" s="29" t="str">
        <f>E21</f>
        <v>PARD Praha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Ing.Jan Budínský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106</v>
      </c>
      <c r="D94" s="154"/>
      <c r="E94" s="154"/>
      <c r="F94" s="154"/>
      <c r="G94" s="154"/>
      <c r="H94" s="154"/>
      <c r="I94" s="155"/>
      <c r="J94" s="156" t="s">
        <v>107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75" customHeight="1">
      <c r="A96" s="31"/>
      <c r="B96" s="32"/>
      <c r="C96" s="157" t="s">
        <v>108</v>
      </c>
      <c r="D96" s="33"/>
      <c r="E96" s="33"/>
      <c r="F96" s="33"/>
      <c r="G96" s="33"/>
      <c r="H96" s="33"/>
      <c r="I96" s="112"/>
      <c r="J96" s="81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109</v>
      </c>
    </row>
    <row r="97" spans="2:12" s="9" customFormat="1" ht="25" customHeight="1">
      <c r="B97" s="158"/>
      <c r="C97" s="159"/>
      <c r="D97" s="160" t="s">
        <v>1021</v>
      </c>
      <c r="E97" s="161"/>
      <c r="F97" s="161"/>
      <c r="G97" s="161"/>
      <c r="H97" s="161"/>
      <c r="I97" s="162"/>
      <c r="J97" s="163">
        <f>J122</f>
        <v>0</v>
      </c>
      <c r="K97" s="159"/>
      <c r="L97" s="164"/>
    </row>
    <row r="98" spans="2:12" s="9" customFormat="1" ht="25" customHeight="1">
      <c r="B98" s="158"/>
      <c r="C98" s="159"/>
      <c r="D98" s="160" t="s">
        <v>1022</v>
      </c>
      <c r="E98" s="161"/>
      <c r="F98" s="161"/>
      <c r="G98" s="161"/>
      <c r="H98" s="161"/>
      <c r="I98" s="162"/>
      <c r="J98" s="163">
        <f>J138</f>
        <v>0</v>
      </c>
      <c r="K98" s="159"/>
      <c r="L98" s="164"/>
    </row>
    <row r="99" spans="2:12" s="9" customFormat="1" ht="25" customHeight="1">
      <c r="B99" s="158"/>
      <c r="C99" s="159"/>
      <c r="D99" s="160" t="s">
        <v>1023</v>
      </c>
      <c r="E99" s="161"/>
      <c r="F99" s="161"/>
      <c r="G99" s="161"/>
      <c r="H99" s="161"/>
      <c r="I99" s="162"/>
      <c r="J99" s="163">
        <f>J154</f>
        <v>0</v>
      </c>
      <c r="K99" s="159"/>
      <c r="L99" s="164"/>
    </row>
    <row r="100" spans="2:12" s="9" customFormat="1" ht="25" customHeight="1">
      <c r="B100" s="158"/>
      <c r="C100" s="159"/>
      <c r="D100" s="160" t="s">
        <v>1024</v>
      </c>
      <c r="E100" s="161"/>
      <c r="F100" s="161"/>
      <c r="G100" s="161"/>
      <c r="H100" s="161"/>
      <c r="I100" s="162"/>
      <c r="J100" s="163">
        <f>J160</f>
        <v>0</v>
      </c>
      <c r="K100" s="159"/>
      <c r="L100" s="164"/>
    </row>
    <row r="101" spans="2:12" s="9" customFormat="1" ht="25" customHeight="1">
      <c r="B101" s="158"/>
      <c r="C101" s="159"/>
      <c r="D101" s="160" t="s">
        <v>1025</v>
      </c>
      <c r="E101" s="161"/>
      <c r="F101" s="161"/>
      <c r="G101" s="161"/>
      <c r="H101" s="161"/>
      <c r="I101" s="162"/>
      <c r="J101" s="163">
        <f>J166</f>
        <v>0</v>
      </c>
      <c r="K101" s="159"/>
      <c r="L101" s="164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112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7" customHeight="1">
      <c r="A103" s="31"/>
      <c r="B103" s="51"/>
      <c r="C103" s="52"/>
      <c r="D103" s="52"/>
      <c r="E103" s="52"/>
      <c r="F103" s="52"/>
      <c r="G103" s="52"/>
      <c r="H103" s="52"/>
      <c r="I103" s="149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7" customHeight="1">
      <c r="A107" s="31"/>
      <c r="B107" s="53"/>
      <c r="C107" s="54"/>
      <c r="D107" s="54"/>
      <c r="E107" s="54"/>
      <c r="F107" s="54"/>
      <c r="G107" s="54"/>
      <c r="H107" s="54"/>
      <c r="I107" s="152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5" customHeight="1">
      <c r="A108" s="31"/>
      <c r="B108" s="32"/>
      <c r="C108" s="20" t="s">
        <v>132</v>
      </c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7" customHeight="1">
      <c r="A109" s="31"/>
      <c r="B109" s="32"/>
      <c r="C109" s="33"/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79" t="str">
        <f>E7</f>
        <v>Stavební úpravy objektu č.p.20 Bělá pod Bezdězem</v>
      </c>
      <c r="F111" s="280"/>
      <c r="G111" s="280"/>
      <c r="H111" s="280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103</v>
      </c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3"/>
      <c r="D113" s="33"/>
      <c r="E113" s="231" t="str">
        <f>E9</f>
        <v xml:space="preserve">04 - Elektroinstalace </v>
      </c>
      <c r="F113" s="281"/>
      <c r="G113" s="281"/>
      <c r="H113" s="281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7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20</v>
      </c>
      <c r="D115" s="33"/>
      <c r="E115" s="33"/>
      <c r="F115" s="24" t="str">
        <f>F12</f>
        <v>parc.č.st.243 k.ú. Bělá pod Bezdězem</v>
      </c>
      <c r="G115" s="33"/>
      <c r="H115" s="33"/>
      <c r="I115" s="114" t="s">
        <v>22</v>
      </c>
      <c r="J115" s="63" t="str">
        <f>IF(J12="","",J12)</f>
        <v>11. 5. 2020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7" customHeight="1">
      <c r="A116" s="31"/>
      <c r="B116" s="32"/>
      <c r="C116" s="33"/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15" customHeight="1">
      <c r="A117" s="31"/>
      <c r="B117" s="32"/>
      <c r="C117" s="26" t="s">
        <v>24</v>
      </c>
      <c r="D117" s="33"/>
      <c r="E117" s="33"/>
      <c r="F117" s="24" t="str">
        <f>E15</f>
        <v>Město Bělá pod Bezdězem</v>
      </c>
      <c r="G117" s="33"/>
      <c r="H117" s="33"/>
      <c r="I117" s="114" t="s">
        <v>30</v>
      </c>
      <c r="J117" s="29" t="str">
        <f>E21</f>
        <v>PARD Praha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15" customHeight="1">
      <c r="A118" s="31"/>
      <c r="B118" s="32"/>
      <c r="C118" s="26" t="s">
        <v>28</v>
      </c>
      <c r="D118" s="33"/>
      <c r="E118" s="33"/>
      <c r="F118" s="24" t="str">
        <f>IF(E18="","",E18)</f>
        <v>Vyplň údaj</v>
      </c>
      <c r="G118" s="33"/>
      <c r="H118" s="33"/>
      <c r="I118" s="114" t="s">
        <v>33</v>
      </c>
      <c r="J118" s="29" t="str">
        <f>E24</f>
        <v>Ing.Jan Budínský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25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72"/>
      <c r="B120" s="173"/>
      <c r="C120" s="174" t="s">
        <v>133</v>
      </c>
      <c r="D120" s="175" t="s">
        <v>61</v>
      </c>
      <c r="E120" s="175" t="s">
        <v>57</v>
      </c>
      <c r="F120" s="175" t="s">
        <v>58</v>
      </c>
      <c r="G120" s="175" t="s">
        <v>134</v>
      </c>
      <c r="H120" s="175" t="s">
        <v>135</v>
      </c>
      <c r="I120" s="176" t="s">
        <v>136</v>
      </c>
      <c r="J120" s="177" t="s">
        <v>107</v>
      </c>
      <c r="K120" s="178" t="s">
        <v>137</v>
      </c>
      <c r="L120" s="179"/>
      <c r="M120" s="72" t="s">
        <v>1</v>
      </c>
      <c r="N120" s="73" t="s">
        <v>40</v>
      </c>
      <c r="O120" s="73" t="s">
        <v>138</v>
      </c>
      <c r="P120" s="73" t="s">
        <v>139</v>
      </c>
      <c r="Q120" s="73" t="s">
        <v>140</v>
      </c>
      <c r="R120" s="73" t="s">
        <v>141</v>
      </c>
      <c r="S120" s="73" t="s">
        <v>142</v>
      </c>
      <c r="T120" s="74" t="s">
        <v>143</v>
      </c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1:63" s="2" customFormat="1" ht="22.75" customHeight="1">
      <c r="A121" s="31"/>
      <c r="B121" s="32"/>
      <c r="C121" s="79" t="s">
        <v>144</v>
      </c>
      <c r="D121" s="33"/>
      <c r="E121" s="33"/>
      <c r="F121" s="33"/>
      <c r="G121" s="33"/>
      <c r="H121" s="33"/>
      <c r="I121" s="112"/>
      <c r="J121" s="180">
        <f>BK121</f>
        <v>0</v>
      </c>
      <c r="K121" s="33"/>
      <c r="L121" s="36"/>
      <c r="M121" s="75"/>
      <c r="N121" s="181"/>
      <c r="O121" s="76"/>
      <c r="P121" s="182">
        <f>P122+P138+P154+P160+P166</f>
        <v>0</v>
      </c>
      <c r="Q121" s="76"/>
      <c r="R121" s="182">
        <f>R122+R138+R154+R160+R166</f>
        <v>0</v>
      </c>
      <c r="S121" s="76"/>
      <c r="T121" s="183">
        <f>T122+T138+T154+T160+T166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75</v>
      </c>
      <c r="AU121" s="14" t="s">
        <v>109</v>
      </c>
      <c r="BK121" s="184">
        <f>BK122+BK138+BK154+BK160+BK166</f>
        <v>0</v>
      </c>
    </row>
    <row r="122" spans="2:63" s="12" customFormat="1" ht="25.9" customHeight="1">
      <c r="B122" s="185"/>
      <c r="C122" s="186"/>
      <c r="D122" s="187" t="s">
        <v>75</v>
      </c>
      <c r="E122" s="188" t="s">
        <v>880</v>
      </c>
      <c r="F122" s="188" t="s">
        <v>1026</v>
      </c>
      <c r="G122" s="186"/>
      <c r="H122" s="186"/>
      <c r="I122" s="189"/>
      <c r="J122" s="190">
        <f>BK122</f>
        <v>0</v>
      </c>
      <c r="K122" s="186"/>
      <c r="L122" s="191"/>
      <c r="M122" s="192"/>
      <c r="N122" s="193"/>
      <c r="O122" s="193"/>
      <c r="P122" s="194">
        <f>SUM(P123:P137)</f>
        <v>0</v>
      </c>
      <c r="Q122" s="193"/>
      <c r="R122" s="194">
        <f>SUM(R123:R137)</f>
        <v>0</v>
      </c>
      <c r="S122" s="193"/>
      <c r="T122" s="195">
        <f>SUM(T123:T137)</f>
        <v>0</v>
      </c>
      <c r="AR122" s="196" t="s">
        <v>84</v>
      </c>
      <c r="AT122" s="197" t="s">
        <v>75</v>
      </c>
      <c r="AU122" s="197" t="s">
        <v>76</v>
      </c>
      <c r="AY122" s="196" t="s">
        <v>147</v>
      </c>
      <c r="BK122" s="198">
        <f>SUM(BK123:BK137)</f>
        <v>0</v>
      </c>
    </row>
    <row r="123" spans="1:65" s="2" customFormat="1" ht="16.5" customHeight="1">
      <c r="A123" s="31"/>
      <c r="B123" s="32"/>
      <c r="C123" s="201" t="s">
        <v>84</v>
      </c>
      <c r="D123" s="201" t="s">
        <v>149</v>
      </c>
      <c r="E123" s="202" t="s">
        <v>1027</v>
      </c>
      <c r="F123" s="203" t="s">
        <v>1028</v>
      </c>
      <c r="G123" s="204" t="s">
        <v>884</v>
      </c>
      <c r="H123" s="205">
        <v>58</v>
      </c>
      <c r="I123" s="206"/>
      <c r="J123" s="207">
        <f aca="true" t="shared" si="0" ref="J123:J137">ROUND(I123*H123,2)</f>
        <v>0</v>
      </c>
      <c r="K123" s="208"/>
      <c r="L123" s="36"/>
      <c r="M123" s="209" t="s">
        <v>1</v>
      </c>
      <c r="N123" s="210" t="s">
        <v>41</v>
      </c>
      <c r="O123" s="68"/>
      <c r="P123" s="211">
        <f aca="true" t="shared" si="1" ref="P123:P137">O123*H123</f>
        <v>0</v>
      </c>
      <c r="Q123" s="211">
        <v>0</v>
      </c>
      <c r="R123" s="211">
        <f aca="true" t="shared" si="2" ref="R123:R137">Q123*H123</f>
        <v>0</v>
      </c>
      <c r="S123" s="211">
        <v>0</v>
      </c>
      <c r="T123" s="212">
        <f aca="true" t="shared" si="3" ref="T123:T137"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153</v>
      </c>
      <c r="AT123" s="213" t="s">
        <v>149</v>
      </c>
      <c r="AU123" s="213" t="s">
        <v>84</v>
      </c>
      <c r="AY123" s="14" t="s">
        <v>147</v>
      </c>
      <c r="BE123" s="214">
        <f aca="true" t="shared" si="4" ref="BE123:BE137">IF(N123="základní",J123,0)</f>
        <v>0</v>
      </c>
      <c r="BF123" s="214">
        <f aca="true" t="shared" si="5" ref="BF123:BF137">IF(N123="snížená",J123,0)</f>
        <v>0</v>
      </c>
      <c r="BG123" s="214">
        <f aca="true" t="shared" si="6" ref="BG123:BG137">IF(N123="zákl. přenesená",J123,0)</f>
        <v>0</v>
      </c>
      <c r="BH123" s="214">
        <f aca="true" t="shared" si="7" ref="BH123:BH137">IF(N123="sníž. přenesená",J123,0)</f>
        <v>0</v>
      </c>
      <c r="BI123" s="214">
        <f aca="true" t="shared" si="8" ref="BI123:BI137">IF(N123="nulová",J123,0)</f>
        <v>0</v>
      </c>
      <c r="BJ123" s="14" t="s">
        <v>84</v>
      </c>
      <c r="BK123" s="214">
        <f aca="true" t="shared" si="9" ref="BK123:BK137">ROUND(I123*H123,2)</f>
        <v>0</v>
      </c>
      <c r="BL123" s="14" t="s">
        <v>153</v>
      </c>
      <c r="BM123" s="213" t="s">
        <v>153</v>
      </c>
    </row>
    <row r="124" spans="1:65" s="2" customFormat="1" ht="16.5" customHeight="1">
      <c r="A124" s="31"/>
      <c r="B124" s="32"/>
      <c r="C124" s="201" t="s">
        <v>86</v>
      </c>
      <c r="D124" s="201" t="s">
        <v>149</v>
      </c>
      <c r="E124" s="202" t="s">
        <v>1029</v>
      </c>
      <c r="F124" s="203" t="s">
        <v>1030</v>
      </c>
      <c r="G124" s="204" t="s">
        <v>884</v>
      </c>
      <c r="H124" s="205">
        <v>159</v>
      </c>
      <c r="I124" s="206"/>
      <c r="J124" s="207">
        <f t="shared" si="0"/>
        <v>0</v>
      </c>
      <c r="K124" s="208"/>
      <c r="L124" s="36"/>
      <c r="M124" s="209" t="s">
        <v>1</v>
      </c>
      <c r="N124" s="210" t="s">
        <v>41</v>
      </c>
      <c r="O124" s="68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153</v>
      </c>
      <c r="AT124" s="213" t="s">
        <v>149</v>
      </c>
      <c r="AU124" s="213" t="s">
        <v>84</v>
      </c>
      <c r="AY124" s="14" t="s">
        <v>147</v>
      </c>
      <c r="BE124" s="214">
        <f t="shared" si="4"/>
        <v>0</v>
      </c>
      <c r="BF124" s="214">
        <f t="shared" si="5"/>
        <v>0</v>
      </c>
      <c r="BG124" s="214">
        <f t="shared" si="6"/>
        <v>0</v>
      </c>
      <c r="BH124" s="214">
        <f t="shared" si="7"/>
        <v>0</v>
      </c>
      <c r="BI124" s="214">
        <f t="shared" si="8"/>
        <v>0</v>
      </c>
      <c r="BJ124" s="14" t="s">
        <v>84</v>
      </c>
      <c r="BK124" s="214">
        <f t="shared" si="9"/>
        <v>0</v>
      </c>
      <c r="BL124" s="14" t="s">
        <v>153</v>
      </c>
      <c r="BM124" s="213" t="s">
        <v>171</v>
      </c>
    </row>
    <row r="125" spans="1:65" s="2" customFormat="1" ht="16.5" customHeight="1">
      <c r="A125" s="31"/>
      <c r="B125" s="32"/>
      <c r="C125" s="201" t="s">
        <v>159</v>
      </c>
      <c r="D125" s="201" t="s">
        <v>149</v>
      </c>
      <c r="E125" s="202" t="s">
        <v>1031</v>
      </c>
      <c r="F125" s="203" t="s">
        <v>1032</v>
      </c>
      <c r="G125" s="204" t="s">
        <v>884</v>
      </c>
      <c r="H125" s="205">
        <v>6</v>
      </c>
      <c r="I125" s="206"/>
      <c r="J125" s="207">
        <f t="shared" si="0"/>
        <v>0</v>
      </c>
      <c r="K125" s="208"/>
      <c r="L125" s="36"/>
      <c r="M125" s="209" t="s">
        <v>1</v>
      </c>
      <c r="N125" s="210" t="s">
        <v>41</v>
      </c>
      <c r="O125" s="68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153</v>
      </c>
      <c r="AT125" s="213" t="s">
        <v>149</v>
      </c>
      <c r="AU125" s="213" t="s">
        <v>84</v>
      </c>
      <c r="AY125" s="14" t="s">
        <v>147</v>
      </c>
      <c r="BE125" s="214">
        <f t="shared" si="4"/>
        <v>0</v>
      </c>
      <c r="BF125" s="214">
        <f t="shared" si="5"/>
        <v>0</v>
      </c>
      <c r="BG125" s="214">
        <f t="shared" si="6"/>
        <v>0</v>
      </c>
      <c r="BH125" s="214">
        <f t="shared" si="7"/>
        <v>0</v>
      </c>
      <c r="BI125" s="214">
        <f t="shared" si="8"/>
        <v>0</v>
      </c>
      <c r="BJ125" s="14" t="s">
        <v>84</v>
      </c>
      <c r="BK125" s="214">
        <f t="shared" si="9"/>
        <v>0</v>
      </c>
      <c r="BL125" s="14" t="s">
        <v>153</v>
      </c>
      <c r="BM125" s="213" t="s">
        <v>180</v>
      </c>
    </row>
    <row r="126" spans="1:65" s="2" customFormat="1" ht="16.5" customHeight="1">
      <c r="A126" s="31"/>
      <c r="B126" s="32"/>
      <c r="C126" s="201" t="s">
        <v>153</v>
      </c>
      <c r="D126" s="201" t="s">
        <v>149</v>
      </c>
      <c r="E126" s="202" t="s">
        <v>1033</v>
      </c>
      <c r="F126" s="203" t="s">
        <v>1034</v>
      </c>
      <c r="G126" s="204" t="s">
        <v>299</v>
      </c>
      <c r="H126" s="205">
        <v>2380</v>
      </c>
      <c r="I126" s="206"/>
      <c r="J126" s="207">
        <f t="shared" si="0"/>
        <v>0</v>
      </c>
      <c r="K126" s="208"/>
      <c r="L126" s="36"/>
      <c r="M126" s="209" t="s">
        <v>1</v>
      </c>
      <c r="N126" s="210" t="s">
        <v>41</v>
      </c>
      <c r="O126" s="68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153</v>
      </c>
      <c r="AT126" s="213" t="s">
        <v>149</v>
      </c>
      <c r="AU126" s="213" t="s">
        <v>84</v>
      </c>
      <c r="AY126" s="14" t="s">
        <v>147</v>
      </c>
      <c r="BE126" s="214">
        <f t="shared" si="4"/>
        <v>0</v>
      </c>
      <c r="BF126" s="214">
        <f t="shared" si="5"/>
        <v>0</v>
      </c>
      <c r="BG126" s="214">
        <f t="shared" si="6"/>
        <v>0</v>
      </c>
      <c r="BH126" s="214">
        <f t="shared" si="7"/>
        <v>0</v>
      </c>
      <c r="BI126" s="214">
        <f t="shared" si="8"/>
        <v>0</v>
      </c>
      <c r="BJ126" s="14" t="s">
        <v>84</v>
      </c>
      <c r="BK126" s="214">
        <f t="shared" si="9"/>
        <v>0</v>
      </c>
      <c r="BL126" s="14" t="s">
        <v>153</v>
      </c>
      <c r="BM126" s="213" t="s">
        <v>189</v>
      </c>
    </row>
    <row r="127" spans="1:65" s="2" customFormat="1" ht="16.5" customHeight="1">
      <c r="A127" s="31"/>
      <c r="B127" s="32"/>
      <c r="C127" s="201" t="s">
        <v>167</v>
      </c>
      <c r="D127" s="201" t="s">
        <v>149</v>
      </c>
      <c r="E127" s="202" t="s">
        <v>1035</v>
      </c>
      <c r="F127" s="203" t="s">
        <v>1036</v>
      </c>
      <c r="G127" s="204" t="s">
        <v>299</v>
      </c>
      <c r="H127" s="205">
        <v>2040</v>
      </c>
      <c r="I127" s="206"/>
      <c r="J127" s="207">
        <f t="shared" si="0"/>
        <v>0</v>
      </c>
      <c r="K127" s="208"/>
      <c r="L127" s="36"/>
      <c r="M127" s="209" t="s">
        <v>1</v>
      </c>
      <c r="N127" s="210" t="s">
        <v>41</v>
      </c>
      <c r="O127" s="68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153</v>
      </c>
      <c r="AT127" s="213" t="s">
        <v>149</v>
      </c>
      <c r="AU127" s="213" t="s">
        <v>84</v>
      </c>
      <c r="AY127" s="14" t="s">
        <v>147</v>
      </c>
      <c r="BE127" s="214">
        <f t="shared" si="4"/>
        <v>0</v>
      </c>
      <c r="BF127" s="214">
        <f t="shared" si="5"/>
        <v>0</v>
      </c>
      <c r="BG127" s="214">
        <f t="shared" si="6"/>
        <v>0</v>
      </c>
      <c r="BH127" s="214">
        <f t="shared" si="7"/>
        <v>0</v>
      </c>
      <c r="BI127" s="214">
        <f t="shared" si="8"/>
        <v>0</v>
      </c>
      <c r="BJ127" s="14" t="s">
        <v>84</v>
      </c>
      <c r="BK127" s="214">
        <f t="shared" si="9"/>
        <v>0</v>
      </c>
      <c r="BL127" s="14" t="s">
        <v>153</v>
      </c>
      <c r="BM127" s="213" t="s">
        <v>197</v>
      </c>
    </row>
    <row r="128" spans="1:65" s="2" customFormat="1" ht="16.5" customHeight="1">
      <c r="A128" s="31"/>
      <c r="B128" s="32"/>
      <c r="C128" s="201" t="s">
        <v>171</v>
      </c>
      <c r="D128" s="201" t="s">
        <v>149</v>
      </c>
      <c r="E128" s="202" t="s">
        <v>1037</v>
      </c>
      <c r="F128" s="203" t="s">
        <v>1038</v>
      </c>
      <c r="G128" s="204" t="s">
        <v>299</v>
      </c>
      <c r="H128" s="205">
        <v>355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41</v>
      </c>
      <c r="O128" s="68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153</v>
      </c>
      <c r="AT128" s="213" t="s">
        <v>149</v>
      </c>
      <c r="AU128" s="213" t="s">
        <v>84</v>
      </c>
      <c r="AY128" s="14" t="s">
        <v>147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84</v>
      </c>
      <c r="BK128" s="214">
        <f t="shared" si="9"/>
        <v>0</v>
      </c>
      <c r="BL128" s="14" t="s">
        <v>153</v>
      </c>
      <c r="BM128" s="213" t="s">
        <v>206</v>
      </c>
    </row>
    <row r="129" spans="1:65" s="2" customFormat="1" ht="16.5" customHeight="1">
      <c r="A129" s="31"/>
      <c r="B129" s="32"/>
      <c r="C129" s="201" t="s">
        <v>176</v>
      </c>
      <c r="D129" s="201" t="s">
        <v>149</v>
      </c>
      <c r="E129" s="202" t="s">
        <v>1039</v>
      </c>
      <c r="F129" s="203" t="s">
        <v>1040</v>
      </c>
      <c r="G129" s="204" t="s">
        <v>299</v>
      </c>
      <c r="H129" s="205">
        <v>184</v>
      </c>
      <c r="I129" s="206"/>
      <c r="J129" s="207">
        <f t="shared" si="0"/>
        <v>0</v>
      </c>
      <c r="K129" s="208"/>
      <c r="L129" s="36"/>
      <c r="M129" s="209" t="s">
        <v>1</v>
      </c>
      <c r="N129" s="210" t="s">
        <v>41</v>
      </c>
      <c r="O129" s="68"/>
      <c r="P129" s="211">
        <f t="shared" si="1"/>
        <v>0</v>
      </c>
      <c r="Q129" s="211">
        <v>0</v>
      </c>
      <c r="R129" s="211">
        <f t="shared" si="2"/>
        <v>0</v>
      </c>
      <c r="S129" s="211">
        <v>0</v>
      </c>
      <c r="T129" s="212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153</v>
      </c>
      <c r="AT129" s="213" t="s">
        <v>149</v>
      </c>
      <c r="AU129" s="213" t="s">
        <v>84</v>
      </c>
      <c r="AY129" s="14" t="s">
        <v>147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4" t="s">
        <v>84</v>
      </c>
      <c r="BK129" s="214">
        <f t="shared" si="9"/>
        <v>0</v>
      </c>
      <c r="BL129" s="14" t="s">
        <v>153</v>
      </c>
      <c r="BM129" s="213" t="s">
        <v>214</v>
      </c>
    </row>
    <row r="130" spans="1:65" s="2" customFormat="1" ht="16.5" customHeight="1">
      <c r="A130" s="31"/>
      <c r="B130" s="32"/>
      <c r="C130" s="201" t="s">
        <v>180</v>
      </c>
      <c r="D130" s="201" t="s">
        <v>149</v>
      </c>
      <c r="E130" s="202" t="s">
        <v>1041</v>
      </c>
      <c r="F130" s="203" t="s">
        <v>1042</v>
      </c>
      <c r="G130" s="204" t="s">
        <v>299</v>
      </c>
      <c r="H130" s="205">
        <v>126</v>
      </c>
      <c r="I130" s="206"/>
      <c r="J130" s="207">
        <f t="shared" si="0"/>
        <v>0</v>
      </c>
      <c r="K130" s="208"/>
      <c r="L130" s="36"/>
      <c r="M130" s="209" t="s">
        <v>1</v>
      </c>
      <c r="N130" s="210" t="s">
        <v>41</v>
      </c>
      <c r="O130" s="68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153</v>
      </c>
      <c r="AT130" s="213" t="s">
        <v>149</v>
      </c>
      <c r="AU130" s="213" t="s">
        <v>84</v>
      </c>
      <c r="AY130" s="14" t="s">
        <v>147</v>
      </c>
      <c r="BE130" s="214">
        <f t="shared" si="4"/>
        <v>0</v>
      </c>
      <c r="BF130" s="214">
        <f t="shared" si="5"/>
        <v>0</v>
      </c>
      <c r="BG130" s="214">
        <f t="shared" si="6"/>
        <v>0</v>
      </c>
      <c r="BH130" s="214">
        <f t="shared" si="7"/>
        <v>0</v>
      </c>
      <c r="BI130" s="214">
        <f t="shared" si="8"/>
        <v>0</v>
      </c>
      <c r="BJ130" s="14" t="s">
        <v>84</v>
      </c>
      <c r="BK130" s="214">
        <f t="shared" si="9"/>
        <v>0</v>
      </c>
      <c r="BL130" s="14" t="s">
        <v>153</v>
      </c>
      <c r="BM130" s="213" t="s">
        <v>222</v>
      </c>
    </row>
    <row r="131" spans="1:65" s="2" customFormat="1" ht="16.5" customHeight="1">
      <c r="A131" s="31"/>
      <c r="B131" s="32"/>
      <c r="C131" s="201" t="s">
        <v>185</v>
      </c>
      <c r="D131" s="201" t="s">
        <v>149</v>
      </c>
      <c r="E131" s="202" t="s">
        <v>1043</v>
      </c>
      <c r="F131" s="203" t="s">
        <v>1044</v>
      </c>
      <c r="G131" s="204" t="s">
        <v>884</v>
      </c>
      <c r="H131" s="205">
        <v>35</v>
      </c>
      <c r="I131" s="206"/>
      <c r="J131" s="207">
        <f t="shared" si="0"/>
        <v>0</v>
      </c>
      <c r="K131" s="208"/>
      <c r="L131" s="36"/>
      <c r="M131" s="209" t="s">
        <v>1</v>
      </c>
      <c r="N131" s="210" t="s">
        <v>41</v>
      </c>
      <c r="O131" s="68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153</v>
      </c>
      <c r="AT131" s="213" t="s">
        <v>149</v>
      </c>
      <c r="AU131" s="213" t="s">
        <v>84</v>
      </c>
      <c r="AY131" s="14" t="s">
        <v>147</v>
      </c>
      <c r="BE131" s="214">
        <f t="shared" si="4"/>
        <v>0</v>
      </c>
      <c r="BF131" s="214">
        <f t="shared" si="5"/>
        <v>0</v>
      </c>
      <c r="BG131" s="214">
        <f t="shared" si="6"/>
        <v>0</v>
      </c>
      <c r="BH131" s="214">
        <f t="shared" si="7"/>
        <v>0</v>
      </c>
      <c r="BI131" s="214">
        <f t="shared" si="8"/>
        <v>0</v>
      </c>
      <c r="BJ131" s="14" t="s">
        <v>84</v>
      </c>
      <c r="BK131" s="214">
        <f t="shared" si="9"/>
        <v>0</v>
      </c>
      <c r="BL131" s="14" t="s">
        <v>153</v>
      </c>
      <c r="BM131" s="213" t="s">
        <v>231</v>
      </c>
    </row>
    <row r="132" spans="1:65" s="2" customFormat="1" ht="16.5" customHeight="1">
      <c r="A132" s="31"/>
      <c r="B132" s="32"/>
      <c r="C132" s="201" t="s">
        <v>189</v>
      </c>
      <c r="D132" s="201" t="s">
        <v>149</v>
      </c>
      <c r="E132" s="202" t="s">
        <v>1045</v>
      </c>
      <c r="F132" s="203" t="s">
        <v>1046</v>
      </c>
      <c r="G132" s="204" t="s">
        <v>884</v>
      </c>
      <c r="H132" s="205">
        <v>56</v>
      </c>
      <c r="I132" s="206"/>
      <c r="J132" s="207">
        <f t="shared" si="0"/>
        <v>0</v>
      </c>
      <c r="K132" s="208"/>
      <c r="L132" s="36"/>
      <c r="M132" s="209" t="s">
        <v>1</v>
      </c>
      <c r="N132" s="210" t="s">
        <v>41</v>
      </c>
      <c r="O132" s="68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153</v>
      </c>
      <c r="AT132" s="213" t="s">
        <v>149</v>
      </c>
      <c r="AU132" s="213" t="s">
        <v>84</v>
      </c>
      <c r="AY132" s="14" t="s">
        <v>147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4" t="s">
        <v>84</v>
      </c>
      <c r="BK132" s="214">
        <f t="shared" si="9"/>
        <v>0</v>
      </c>
      <c r="BL132" s="14" t="s">
        <v>153</v>
      </c>
      <c r="BM132" s="213" t="s">
        <v>238</v>
      </c>
    </row>
    <row r="133" spans="1:65" s="2" customFormat="1" ht="16.5" customHeight="1">
      <c r="A133" s="31"/>
      <c r="B133" s="32"/>
      <c r="C133" s="201" t="s">
        <v>193</v>
      </c>
      <c r="D133" s="201" t="s">
        <v>149</v>
      </c>
      <c r="E133" s="202" t="s">
        <v>1047</v>
      </c>
      <c r="F133" s="203" t="s">
        <v>1048</v>
      </c>
      <c r="G133" s="204" t="s">
        <v>884</v>
      </c>
      <c r="H133" s="205">
        <v>12</v>
      </c>
      <c r="I133" s="206"/>
      <c r="J133" s="207">
        <f t="shared" si="0"/>
        <v>0</v>
      </c>
      <c r="K133" s="208"/>
      <c r="L133" s="36"/>
      <c r="M133" s="209" t="s">
        <v>1</v>
      </c>
      <c r="N133" s="210" t="s">
        <v>41</v>
      </c>
      <c r="O133" s="68"/>
      <c r="P133" s="211">
        <f t="shared" si="1"/>
        <v>0</v>
      </c>
      <c r="Q133" s="211">
        <v>0</v>
      </c>
      <c r="R133" s="211">
        <f t="shared" si="2"/>
        <v>0</v>
      </c>
      <c r="S133" s="211">
        <v>0</v>
      </c>
      <c r="T133" s="212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153</v>
      </c>
      <c r="AT133" s="213" t="s">
        <v>149</v>
      </c>
      <c r="AU133" s="213" t="s">
        <v>84</v>
      </c>
      <c r="AY133" s="14" t="s">
        <v>147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84</v>
      </c>
      <c r="BK133" s="214">
        <f t="shared" si="9"/>
        <v>0</v>
      </c>
      <c r="BL133" s="14" t="s">
        <v>153</v>
      </c>
      <c r="BM133" s="213" t="s">
        <v>247</v>
      </c>
    </row>
    <row r="134" spans="1:65" s="2" customFormat="1" ht="16.5" customHeight="1">
      <c r="A134" s="31"/>
      <c r="B134" s="32"/>
      <c r="C134" s="201" t="s">
        <v>197</v>
      </c>
      <c r="D134" s="201" t="s">
        <v>149</v>
      </c>
      <c r="E134" s="202" t="s">
        <v>1049</v>
      </c>
      <c r="F134" s="203" t="s">
        <v>1050</v>
      </c>
      <c r="G134" s="204" t="s">
        <v>884</v>
      </c>
      <c r="H134" s="205">
        <v>255</v>
      </c>
      <c r="I134" s="206"/>
      <c r="J134" s="207">
        <f t="shared" si="0"/>
        <v>0</v>
      </c>
      <c r="K134" s="208"/>
      <c r="L134" s="36"/>
      <c r="M134" s="209" t="s">
        <v>1</v>
      </c>
      <c r="N134" s="210" t="s">
        <v>41</v>
      </c>
      <c r="O134" s="68"/>
      <c r="P134" s="211">
        <f t="shared" si="1"/>
        <v>0</v>
      </c>
      <c r="Q134" s="211">
        <v>0</v>
      </c>
      <c r="R134" s="211">
        <f t="shared" si="2"/>
        <v>0</v>
      </c>
      <c r="S134" s="211">
        <v>0</v>
      </c>
      <c r="T134" s="212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153</v>
      </c>
      <c r="AT134" s="213" t="s">
        <v>149</v>
      </c>
      <c r="AU134" s="213" t="s">
        <v>84</v>
      </c>
      <c r="AY134" s="14" t="s">
        <v>147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4" t="s">
        <v>84</v>
      </c>
      <c r="BK134" s="214">
        <f t="shared" si="9"/>
        <v>0</v>
      </c>
      <c r="BL134" s="14" t="s">
        <v>153</v>
      </c>
      <c r="BM134" s="213" t="s">
        <v>255</v>
      </c>
    </row>
    <row r="135" spans="1:65" s="2" customFormat="1" ht="16.5" customHeight="1">
      <c r="A135" s="31"/>
      <c r="B135" s="32"/>
      <c r="C135" s="201" t="s">
        <v>202</v>
      </c>
      <c r="D135" s="201" t="s">
        <v>149</v>
      </c>
      <c r="E135" s="202" t="s">
        <v>1051</v>
      </c>
      <c r="F135" s="203" t="s">
        <v>1052</v>
      </c>
      <c r="G135" s="204" t="s">
        <v>884</v>
      </c>
      <c r="H135" s="205">
        <v>38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41</v>
      </c>
      <c r="O135" s="68"/>
      <c r="P135" s="211">
        <f t="shared" si="1"/>
        <v>0</v>
      </c>
      <c r="Q135" s="211">
        <v>0</v>
      </c>
      <c r="R135" s="211">
        <f t="shared" si="2"/>
        <v>0</v>
      </c>
      <c r="S135" s="211">
        <v>0</v>
      </c>
      <c r="T135" s="212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153</v>
      </c>
      <c r="AT135" s="213" t="s">
        <v>149</v>
      </c>
      <c r="AU135" s="213" t="s">
        <v>84</v>
      </c>
      <c r="AY135" s="14" t="s">
        <v>147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84</v>
      </c>
      <c r="BK135" s="214">
        <f t="shared" si="9"/>
        <v>0</v>
      </c>
      <c r="BL135" s="14" t="s">
        <v>153</v>
      </c>
      <c r="BM135" s="213" t="s">
        <v>264</v>
      </c>
    </row>
    <row r="136" spans="1:65" s="2" customFormat="1" ht="16.5" customHeight="1">
      <c r="A136" s="31"/>
      <c r="B136" s="32"/>
      <c r="C136" s="201" t="s">
        <v>206</v>
      </c>
      <c r="D136" s="201" t="s">
        <v>149</v>
      </c>
      <c r="E136" s="202" t="s">
        <v>1051</v>
      </c>
      <c r="F136" s="203" t="s">
        <v>1052</v>
      </c>
      <c r="G136" s="204" t="s">
        <v>884</v>
      </c>
      <c r="H136" s="205">
        <v>49</v>
      </c>
      <c r="I136" s="206"/>
      <c r="J136" s="207">
        <f t="shared" si="0"/>
        <v>0</v>
      </c>
      <c r="K136" s="208"/>
      <c r="L136" s="36"/>
      <c r="M136" s="209" t="s">
        <v>1</v>
      </c>
      <c r="N136" s="210" t="s">
        <v>41</v>
      </c>
      <c r="O136" s="68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153</v>
      </c>
      <c r="AT136" s="213" t="s">
        <v>149</v>
      </c>
      <c r="AU136" s="213" t="s">
        <v>84</v>
      </c>
      <c r="AY136" s="14" t="s">
        <v>147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84</v>
      </c>
      <c r="BK136" s="214">
        <f t="shared" si="9"/>
        <v>0</v>
      </c>
      <c r="BL136" s="14" t="s">
        <v>153</v>
      </c>
      <c r="BM136" s="213" t="s">
        <v>272</v>
      </c>
    </row>
    <row r="137" spans="1:65" s="2" customFormat="1" ht="16.5" customHeight="1">
      <c r="A137" s="31"/>
      <c r="B137" s="32"/>
      <c r="C137" s="201" t="s">
        <v>8</v>
      </c>
      <c r="D137" s="201" t="s">
        <v>149</v>
      </c>
      <c r="E137" s="202" t="s">
        <v>1053</v>
      </c>
      <c r="F137" s="203" t="s">
        <v>1054</v>
      </c>
      <c r="G137" s="204" t="s">
        <v>884</v>
      </c>
      <c r="H137" s="205">
        <v>5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41</v>
      </c>
      <c r="O137" s="68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153</v>
      </c>
      <c r="AT137" s="213" t="s">
        <v>149</v>
      </c>
      <c r="AU137" s="213" t="s">
        <v>84</v>
      </c>
      <c r="AY137" s="14" t="s">
        <v>147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84</v>
      </c>
      <c r="BK137" s="214">
        <f t="shared" si="9"/>
        <v>0</v>
      </c>
      <c r="BL137" s="14" t="s">
        <v>153</v>
      </c>
      <c r="BM137" s="213" t="s">
        <v>280</v>
      </c>
    </row>
    <row r="138" spans="2:63" s="12" customFormat="1" ht="25.9" customHeight="1">
      <c r="B138" s="185"/>
      <c r="C138" s="186"/>
      <c r="D138" s="187" t="s">
        <v>75</v>
      </c>
      <c r="E138" s="188" t="s">
        <v>907</v>
      </c>
      <c r="F138" s="188" t="s">
        <v>1055</v>
      </c>
      <c r="G138" s="186"/>
      <c r="H138" s="186"/>
      <c r="I138" s="189"/>
      <c r="J138" s="190">
        <f>BK138</f>
        <v>0</v>
      </c>
      <c r="K138" s="186"/>
      <c r="L138" s="191"/>
      <c r="M138" s="192"/>
      <c r="N138" s="193"/>
      <c r="O138" s="193"/>
      <c r="P138" s="194">
        <f>SUM(P139:P153)</f>
        <v>0</v>
      </c>
      <c r="Q138" s="193"/>
      <c r="R138" s="194">
        <f>SUM(R139:R153)</f>
        <v>0</v>
      </c>
      <c r="S138" s="193"/>
      <c r="T138" s="195">
        <f>SUM(T139:T153)</f>
        <v>0</v>
      </c>
      <c r="AR138" s="196" t="s">
        <v>84</v>
      </c>
      <c r="AT138" s="197" t="s">
        <v>75</v>
      </c>
      <c r="AU138" s="197" t="s">
        <v>76</v>
      </c>
      <c r="AY138" s="196" t="s">
        <v>147</v>
      </c>
      <c r="BK138" s="198">
        <f>SUM(BK139:BK153)</f>
        <v>0</v>
      </c>
    </row>
    <row r="139" spans="1:65" s="2" customFormat="1" ht="16.5" customHeight="1">
      <c r="A139" s="31"/>
      <c r="B139" s="32"/>
      <c r="C139" s="201" t="s">
        <v>214</v>
      </c>
      <c r="D139" s="201" t="s">
        <v>149</v>
      </c>
      <c r="E139" s="202" t="s">
        <v>1056</v>
      </c>
      <c r="F139" s="203" t="s">
        <v>1057</v>
      </c>
      <c r="G139" s="204" t="s">
        <v>884</v>
      </c>
      <c r="H139" s="205">
        <v>58</v>
      </c>
      <c r="I139" s="206"/>
      <c r="J139" s="207">
        <f aca="true" t="shared" si="10" ref="J139:J153">ROUND(I139*H139,2)</f>
        <v>0</v>
      </c>
      <c r="K139" s="208"/>
      <c r="L139" s="36"/>
      <c r="M139" s="209" t="s">
        <v>1</v>
      </c>
      <c r="N139" s="210" t="s">
        <v>41</v>
      </c>
      <c r="O139" s="68"/>
      <c r="P139" s="211">
        <f aca="true" t="shared" si="11" ref="P139:P153">O139*H139</f>
        <v>0</v>
      </c>
      <c r="Q139" s="211">
        <v>0</v>
      </c>
      <c r="R139" s="211">
        <f aca="true" t="shared" si="12" ref="R139:R153">Q139*H139</f>
        <v>0</v>
      </c>
      <c r="S139" s="211">
        <v>0</v>
      </c>
      <c r="T139" s="212">
        <f aca="true" t="shared" si="13" ref="T139:T153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153</v>
      </c>
      <c r="AT139" s="213" t="s">
        <v>149</v>
      </c>
      <c r="AU139" s="213" t="s">
        <v>84</v>
      </c>
      <c r="AY139" s="14" t="s">
        <v>147</v>
      </c>
      <c r="BE139" s="214">
        <f aca="true" t="shared" si="14" ref="BE139:BE153">IF(N139="základní",J139,0)</f>
        <v>0</v>
      </c>
      <c r="BF139" s="214">
        <f aca="true" t="shared" si="15" ref="BF139:BF153">IF(N139="snížená",J139,0)</f>
        <v>0</v>
      </c>
      <c r="BG139" s="214">
        <f aca="true" t="shared" si="16" ref="BG139:BG153">IF(N139="zákl. přenesená",J139,0)</f>
        <v>0</v>
      </c>
      <c r="BH139" s="214">
        <f aca="true" t="shared" si="17" ref="BH139:BH153">IF(N139="sníž. přenesená",J139,0)</f>
        <v>0</v>
      </c>
      <c r="BI139" s="214">
        <f aca="true" t="shared" si="18" ref="BI139:BI153">IF(N139="nulová",J139,0)</f>
        <v>0</v>
      </c>
      <c r="BJ139" s="14" t="s">
        <v>84</v>
      </c>
      <c r="BK139" s="214">
        <f aca="true" t="shared" si="19" ref="BK139:BK153">ROUND(I139*H139,2)</f>
        <v>0</v>
      </c>
      <c r="BL139" s="14" t="s">
        <v>153</v>
      </c>
      <c r="BM139" s="213" t="s">
        <v>288</v>
      </c>
    </row>
    <row r="140" spans="1:65" s="2" customFormat="1" ht="16.5" customHeight="1">
      <c r="A140" s="31"/>
      <c r="B140" s="32"/>
      <c r="C140" s="201" t="s">
        <v>218</v>
      </c>
      <c r="D140" s="201" t="s">
        <v>149</v>
      </c>
      <c r="E140" s="202" t="s">
        <v>1058</v>
      </c>
      <c r="F140" s="203" t="s">
        <v>1059</v>
      </c>
      <c r="G140" s="204" t="s">
        <v>884</v>
      </c>
      <c r="H140" s="205">
        <v>159</v>
      </c>
      <c r="I140" s="206"/>
      <c r="J140" s="207">
        <f t="shared" si="10"/>
        <v>0</v>
      </c>
      <c r="K140" s="208"/>
      <c r="L140" s="36"/>
      <c r="M140" s="209" t="s">
        <v>1</v>
      </c>
      <c r="N140" s="210" t="s">
        <v>41</v>
      </c>
      <c r="O140" s="68"/>
      <c r="P140" s="211">
        <f t="shared" si="11"/>
        <v>0</v>
      </c>
      <c r="Q140" s="211">
        <v>0</v>
      </c>
      <c r="R140" s="211">
        <f t="shared" si="12"/>
        <v>0</v>
      </c>
      <c r="S140" s="211">
        <v>0</v>
      </c>
      <c r="T140" s="212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153</v>
      </c>
      <c r="AT140" s="213" t="s">
        <v>149</v>
      </c>
      <c r="AU140" s="213" t="s">
        <v>84</v>
      </c>
      <c r="AY140" s="14" t="s">
        <v>147</v>
      </c>
      <c r="BE140" s="214">
        <f t="shared" si="14"/>
        <v>0</v>
      </c>
      <c r="BF140" s="214">
        <f t="shared" si="15"/>
        <v>0</v>
      </c>
      <c r="BG140" s="214">
        <f t="shared" si="16"/>
        <v>0</v>
      </c>
      <c r="BH140" s="214">
        <f t="shared" si="17"/>
        <v>0</v>
      </c>
      <c r="BI140" s="214">
        <f t="shared" si="18"/>
        <v>0</v>
      </c>
      <c r="BJ140" s="14" t="s">
        <v>84</v>
      </c>
      <c r="BK140" s="214">
        <f t="shared" si="19"/>
        <v>0</v>
      </c>
      <c r="BL140" s="14" t="s">
        <v>153</v>
      </c>
      <c r="BM140" s="213" t="s">
        <v>296</v>
      </c>
    </row>
    <row r="141" spans="1:65" s="2" customFormat="1" ht="16.5" customHeight="1">
      <c r="A141" s="31"/>
      <c r="B141" s="32"/>
      <c r="C141" s="201" t="s">
        <v>222</v>
      </c>
      <c r="D141" s="201" t="s">
        <v>149</v>
      </c>
      <c r="E141" s="202" t="s">
        <v>1060</v>
      </c>
      <c r="F141" s="203" t="s">
        <v>1061</v>
      </c>
      <c r="G141" s="204" t="s">
        <v>884</v>
      </c>
      <c r="H141" s="205">
        <v>6</v>
      </c>
      <c r="I141" s="206"/>
      <c r="J141" s="207">
        <f t="shared" si="1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1"/>
        <v>0</v>
      </c>
      <c r="Q141" s="211">
        <v>0</v>
      </c>
      <c r="R141" s="211">
        <f t="shared" si="12"/>
        <v>0</v>
      </c>
      <c r="S141" s="211">
        <v>0</v>
      </c>
      <c r="T141" s="212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153</v>
      </c>
      <c r="AT141" s="213" t="s">
        <v>149</v>
      </c>
      <c r="AU141" s="213" t="s">
        <v>84</v>
      </c>
      <c r="AY141" s="14" t="s">
        <v>147</v>
      </c>
      <c r="BE141" s="214">
        <f t="shared" si="14"/>
        <v>0</v>
      </c>
      <c r="BF141" s="214">
        <f t="shared" si="15"/>
        <v>0</v>
      </c>
      <c r="BG141" s="214">
        <f t="shared" si="16"/>
        <v>0</v>
      </c>
      <c r="BH141" s="214">
        <f t="shared" si="17"/>
        <v>0</v>
      </c>
      <c r="BI141" s="214">
        <f t="shared" si="18"/>
        <v>0</v>
      </c>
      <c r="BJ141" s="14" t="s">
        <v>84</v>
      </c>
      <c r="BK141" s="214">
        <f t="shared" si="19"/>
        <v>0</v>
      </c>
      <c r="BL141" s="14" t="s">
        <v>153</v>
      </c>
      <c r="BM141" s="213" t="s">
        <v>305</v>
      </c>
    </row>
    <row r="142" spans="1:65" s="2" customFormat="1" ht="16.5" customHeight="1">
      <c r="A142" s="31"/>
      <c r="B142" s="32"/>
      <c r="C142" s="201" t="s">
        <v>226</v>
      </c>
      <c r="D142" s="201" t="s">
        <v>149</v>
      </c>
      <c r="E142" s="202" t="s">
        <v>1062</v>
      </c>
      <c r="F142" s="203" t="s">
        <v>1063</v>
      </c>
      <c r="G142" s="204" t="s">
        <v>299</v>
      </c>
      <c r="H142" s="205">
        <v>2380</v>
      </c>
      <c r="I142" s="206"/>
      <c r="J142" s="207">
        <f t="shared" si="10"/>
        <v>0</v>
      </c>
      <c r="K142" s="208"/>
      <c r="L142" s="36"/>
      <c r="M142" s="209" t="s">
        <v>1</v>
      </c>
      <c r="N142" s="210" t="s">
        <v>41</v>
      </c>
      <c r="O142" s="68"/>
      <c r="P142" s="211">
        <f t="shared" si="11"/>
        <v>0</v>
      </c>
      <c r="Q142" s="211">
        <v>0</v>
      </c>
      <c r="R142" s="211">
        <f t="shared" si="12"/>
        <v>0</v>
      </c>
      <c r="S142" s="211">
        <v>0</v>
      </c>
      <c r="T142" s="212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153</v>
      </c>
      <c r="AT142" s="213" t="s">
        <v>149</v>
      </c>
      <c r="AU142" s="213" t="s">
        <v>84</v>
      </c>
      <c r="AY142" s="14" t="s">
        <v>147</v>
      </c>
      <c r="BE142" s="214">
        <f t="shared" si="14"/>
        <v>0</v>
      </c>
      <c r="BF142" s="214">
        <f t="shared" si="15"/>
        <v>0</v>
      </c>
      <c r="BG142" s="214">
        <f t="shared" si="16"/>
        <v>0</v>
      </c>
      <c r="BH142" s="214">
        <f t="shared" si="17"/>
        <v>0</v>
      </c>
      <c r="BI142" s="214">
        <f t="shared" si="18"/>
        <v>0</v>
      </c>
      <c r="BJ142" s="14" t="s">
        <v>84</v>
      </c>
      <c r="BK142" s="214">
        <f t="shared" si="19"/>
        <v>0</v>
      </c>
      <c r="BL142" s="14" t="s">
        <v>153</v>
      </c>
      <c r="BM142" s="213" t="s">
        <v>313</v>
      </c>
    </row>
    <row r="143" spans="1:65" s="2" customFormat="1" ht="16.5" customHeight="1">
      <c r="A143" s="31"/>
      <c r="B143" s="32"/>
      <c r="C143" s="201" t="s">
        <v>231</v>
      </c>
      <c r="D143" s="201" t="s">
        <v>149</v>
      </c>
      <c r="E143" s="202" t="s">
        <v>1064</v>
      </c>
      <c r="F143" s="203" t="s">
        <v>1065</v>
      </c>
      <c r="G143" s="204" t="s">
        <v>299</v>
      </c>
      <c r="H143" s="205">
        <v>2040</v>
      </c>
      <c r="I143" s="206"/>
      <c r="J143" s="207">
        <f t="shared" si="10"/>
        <v>0</v>
      </c>
      <c r="K143" s="208"/>
      <c r="L143" s="36"/>
      <c r="M143" s="209" t="s">
        <v>1</v>
      </c>
      <c r="N143" s="210" t="s">
        <v>41</v>
      </c>
      <c r="O143" s="68"/>
      <c r="P143" s="211">
        <f t="shared" si="11"/>
        <v>0</v>
      </c>
      <c r="Q143" s="211">
        <v>0</v>
      </c>
      <c r="R143" s="211">
        <f t="shared" si="12"/>
        <v>0</v>
      </c>
      <c r="S143" s="211">
        <v>0</v>
      </c>
      <c r="T143" s="212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153</v>
      </c>
      <c r="AT143" s="213" t="s">
        <v>149</v>
      </c>
      <c r="AU143" s="213" t="s">
        <v>84</v>
      </c>
      <c r="AY143" s="14" t="s">
        <v>147</v>
      </c>
      <c r="BE143" s="214">
        <f t="shared" si="14"/>
        <v>0</v>
      </c>
      <c r="BF143" s="214">
        <f t="shared" si="15"/>
        <v>0</v>
      </c>
      <c r="BG143" s="214">
        <f t="shared" si="16"/>
        <v>0</v>
      </c>
      <c r="BH143" s="214">
        <f t="shared" si="17"/>
        <v>0</v>
      </c>
      <c r="BI143" s="214">
        <f t="shared" si="18"/>
        <v>0</v>
      </c>
      <c r="BJ143" s="14" t="s">
        <v>84</v>
      </c>
      <c r="BK143" s="214">
        <f t="shared" si="19"/>
        <v>0</v>
      </c>
      <c r="BL143" s="14" t="s">
        <v>153</v>
      </c>
      <c r="BM143" s="213" t="s">
        <v>321</v>
      </c>
    </row>
    <row r="144" spans="1:65" s="2" customFormat="1" ht="16.5" customHeight="1">
      <c r="A144" s="31"/>
      <c r="B144" s="32"/>
      <c r="C144" s="201" t="s">
        <v>7</v>
      </c>
      <c r="D144" s="201" t="s">
        <v>149</v>
      </c>
      <c r="E144" s="202" t="s">
        <v>1066</v>
      </c>
      <c r="F144" s="203" t="s">
        <v>1067</v>
      </c>
      <c r="G144" s="204" t="s">
        <v>299</v>
      </c>
      <c r="H144" s="205">
        <v>355</v>
      </c>
      <c r="I144" s="206"/>
      <c r="J144" s="207">
        <f t="shared" si="10"/>
        <v>0</v>
      </c>
      <c r="K144" s="208"/>
      <c r="L144" s="36"/>
      <c r="M144" s="209" t="s">
        <v>1</v>
      </c>
      <c r="N144" s="210" t="s">
        <v>41</v>
      </c>
      <c r="O144" s="68"/>
      <c r="P144" s="211">
        <f t="shared" si="11"/>
        <v>0</v>
      </c>
      <c r="Q144" s="211">
        <v>0</v>
      </c>
      <c r="R144" s="211">
        <f t="shared" si="12"/>
        <v>0</v>
      </c>
      <c r="S144" s="211">
        <v>0</v>
      </c>
      <c r="T144" s="212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153</v>
      </c>
      <c r="AT144" s="213" t="s">
        <v>149</v>
      </c>
      <c r="AU144" s="213" t="s">
        <v>84</v>
      </c>
      <c r="AY144" s="14" t="s">
        <v>147</v>
      </c>
      <c r="BE144" s="214">
        <f t="shared" si="14"/>
        <v>0</v>
      </c>
      <c r="BF144" s="214">
        <f t="shared" si="15"/>
        <v>0</v>
      </c>
      <c r="BG144" s="214">
        <f t="shared" si="16"/>
        <v>0</v>
      </c>
      <c r="BH144" s="214">
        <f t="shared" si="17"/>
        <v>0</v>
      </c>
      <c r="BI144" s="214">
        <f t="shared" si="18"/>
        <v>0</v>
      </c>
      <c r="BJ144" s="14" t="s">
        <v>84</v>
      </c>
      <c r="BK144" s="214">
        <f t="shared" si="19"/>
        <v>0</v>
      </c>
      <c r="BL144" s="14" t="s">
        <v>153</v>
      </c>
      <c r="BM144" s="213" t="s">
        <v>330</v>
      </c>
    </row>
    <row r="145" spans="1:65" s="2" customFormat="1" ht="16.5" customHeight="1">
      <c r="A145" s="31"/>
      <c r="B145" s="32"/>
      <c r="C145" s="201" t="s">
        <v>238</v>
      </c>
      <c r="D145" s="201" t="s">
        <v>149</v>
      </c>
      <c r="E145" s="202" t="s">
        <v>1068</v>
      </c>
      <c r="F145" s="203" t="s">
        <v>1069</v>
      </c>
      <c r="G145" s="204" t="s">
        <v>299</v>
      </c>
      <c r="H145" s="205">
        <v>184</v>
      </c>
      <c r="I145" s="206"/>
      <c r="J145" s="207">
        <f t="shared" si="10"/>
        <v>0</v>
      </c>
      <c r="K145" s="208"/>
      <c r="L145" s="36"/>
      <c r="M145" s="209" t="s">
        <v>1</v>
      </c>
      <c r="N145" s="210" t="s">
        <v>41</v>
      </c>
      <c r="O145" s="68"/>
      <c r="P145" s="211">
        <f t="shared" si="11"/>
        <v>0</v>
      </c>
      <c r="Q145" s="211">
        <v>0</v>
      </c>
      <c r="R145" s="211">
        <f t="shared" si="12"/>
        <v>0</v>
      </c>
      <c r="S145" s="211">
        <v>0</v>
      </c>
      <c r="T145" s="212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153</v>
      </c>
      <c r="AT145" s="213" t="s">
        <v>149</v>
      </c>
      <c r="AU145" s="213" t="s">
        <v>84</v>
      </c>
      <c r="AY145" s="14" t="s">
        <v>147</v>
      </c>
      <c r="BE145" s="214">
        <f t="shared" si="14"/>
        <v>0</v>
      </c>
      <c r="BF145" s="214">
        <f t="shared" si="15"/>
        <v>0</v>
      </c>
      <c r="BG145" s="214">
        <f t="shared" si="16"/>
        <v>0</v>
      </c>
      <c r="BH145" s="214">
        <f t="shared" si="17"/>
        <v>0</v>
      </c>
      <c r="BI145" s="214">
        <f t="shared" si="18"/>
        <v>0</v>
      </c>
      <c r="BJ145" s="14" t="s">
        <v>84</v>
      </c>
      <c r="BK145" s="214">
        <f t="shared" si="19"/>
        <v>0</v>
      </c>
      <c r="BL145" s="14" t="s">
        <v>153</v>
      </c>
      <c r="BM145" s="213" t="s">
        <v>338</v>
      </c>
    </row>
    <row r="146" spans="1:65" s="2" customFormat="1" ht="16.5" customHeight="1">
      <c r="A146" s="31"/>
      <c r="B146" s="32"/>
      <c r="C146" s="201" t="s">
        <v>243</v>
      </c>
      <c r="D146" s="201" t="s">
        <v>149</v>
      </c>
      <c r="E146" s="202" t="s">
        <v>1070</v>
      </c>
      <c r="F146" s="203" t="s">
        <v>1071</v>
      </c>
      <c r="G146" s="204" t="s">
        <v>299</v>
      </c>
      <c r="H146" s="205">
        <v>126</v>
      </c>
      <c r="I146" s="206"/>
      <c r="J146" s="207">
        <f t="shared" si="10"/>
        <v>0</v>
      </c>
      <c r="K146" s="208"/>
      <c r="L146" s="36"/>
      <c r="M146" s="209" t="s">
        <v>1</v>
      </c>
      <c r="N146" s="210" t="s">
        <v>41</v>
      </c>
      <c r="O146" s="68"/>
      <c r="P146" s="211">
        <f t="shared" si="11"/>
        <v>0</v>
      </c>
      <c r="Q146" s="211">
        <v>0</v>
      </c>
      <c r="R146" s="211">
        <f t="shared" si="12"/>
        <v>0</v>
      </c>
      <c r="S146" s="211">
        <v>0</v>
      </c>
      <c r="T146" s="212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153</v>
      </c>
      <c r="AT146" s="213" t="s">
        <v>149</v>
      </c>
      <c r="AU146" s="213" t="s">
        <v>84</v>
      </c>
      <c r="AY146" s="14" t="s">
        <v>147</v>
      </c>
      <c r="BE146" s="214">
        <f t="shared" si="14"/>
        <v>0</v>
      </c>
      <c r="BF146" s="214">
        <f t="shared" si="15"/>
        <v>0</v>
      </c>
      <c r="BG146" s="214">
        <f t="shared" si="16"/>
        <v>0</v>
      </c>
      <c r="BH146" s="214">
        <f t="shared" si="17"/>
        <v>0</v>
      </c>
      <c r="BI146" s="214">
        <f t="shared" si="18"/>
        <v>0</v>
      </c>
      <c r="BJ146" s="14" t="s">
        <v>84</v>
      </c>
      <c r="BK146" s="214">
        <f t="shared" si="19"/>
        <v>0</v>
      </c>
      <c r="BL146" s="14" t="s">
        <v>153</v>
      </c>
      <c r="BM146" s="213" t="s">
        <v>346</v>
      </c>
    </row>
    <row r="147" spans="1:65" s="2" customFormat="1" ht="16.5" customHeight="1">
      <c r="A147" s="31"/>
      <c r="B147" s="32"/>
      <c r="C147" s="201" t="s">
        <v>247</v>
      </c>
      <c r="D147" s="201" t="s">
        <v>149</v>
      </c>
      <c r="E147" s="202" t="s">
        <v>1072</v>
      </c>
      <c r="F147" s="203" t="s">
        <v>1073</v>
      </c>
      <c r="G147" s="204" t="s">
        <v>884</v>
      </c>
      <c r="H147" s="205">
        <v>35</v>
      </c>
      <c r="I147" s="206"/>
      <c r="J147" s="207">
        <f t="shared" si="10"/>
        <v>0</v>
      </c>
      <c r="K147" s="208"/>
      <c r="L147" s="36"/>
      <c r="M147" s="209" t="s">
        <v>1</v>
      </c>
      <c r="N147" s="210" t="s">
        <v>41</v>
      </c>
      <c r="O147" s="68"/>
      <c r="P147" s="211">
        <f t="shared" si="11"/>
        <v>0</v>
      </c>
      <c r="Q147" s="211">
        <v>0</v>
      </c>
      <c r="R147" s="211">
        <f t="shared" si="12"/>
        <v>0</v>
      </c>
      <c r="S147" s="211">
        <v>0</v>
      </c>
      <c r="T147" s="212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153</v>
      </c>
      <c r="AT147" s="213" t="s">
        <v>149</v>
      </c>
      <c r="AU147" s="213" t="s">
        <v>84</v>
      </c>
      <c r="AY147" s="14" t="s">
        <v>147</v>
      </c>
      <c r="BE147" s="214">
        <f t="shared" si="14"/>
        <v>0</v>
      </c>
      <c r="BF147" s="214">
        <f t="shared" si="15"/>
        <v>0</v>
      </c>
      <c r="BG147" s="214">
        <f t="shared" si="16"/>
        <v>0</v>
      </c>
      <c r="BH147" s="214">
        <f t="shared" si="17"/>
        <v>0</v>
      </c>
      <c r="BI147" s="214">
        <f t="shared" si="18"/>
        <v>0</v>
      </c>
      <c r="BJ147" s="14" t="s">
        <v>84</v>
      </c>
      <c r="BK147" s="214">
        <f t="shared" si="19"/>
        <v>0</v>
      </c>
      <c r="BL147" s="14" t="s">
        <v>153</v>
      </c>
      <c r="BM147" s="213" t="s">
        <v>355</v>
      </c>
    </row>
    <row r="148" spans="1:65" s="2" customFormat="1" ht="16.5" customHeight="1">
      <c r="A148" s="31"/>
      <c r="B148" s="32"/>
      <c r="C148" s="201" t="s">
        <v>251</v>
      </c>
      <c r="D148" s="201" t="s">
        <v>149</v>
      </c>
      <c r="E148" s="202" t="s">
        <v>1074</v>
      </c>
      <c r="F148" s="203" t="s">
        <v>1075</v>
      </c>
      <c r="G148" s="204" t="s">
        <v>884</v>
      </c>
      <c r="H148" s="205">
        <v>56</v>
      </c>
      <c r="I148" s="206"/>
      <c r="J148" s="207">
        <f t="shared" si="10"/>
        <v>0</v>
      </c>
      <c r="K148" s="208"/>
      <c r="L148" s="36"/>
      <c r="M148" s="209" t="s">
        <v>1</v>
      </c>
      <c r="N148" s="210" t="s">
        <v>41</v>
      </c>
      <c r="O148" s="68"/>
      <c r="P148" s="211">
        <f t="shared" si="11"/>
        <v>0</v>
      </c>
      <c r="Q148" s="211">
        <v>0</v>
      </c>
      <c r="R148" s="211">
        <f t="shared" si="12"/>
        <v>0</v>
      </c>
      <c r="S148" s="211">
        <v>0</v>
      </c>
      <c r="T148" s="212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153</v>
      </c>
      <c r="AT148" s="213" t="s">
        <v>149</v>
      </c>
      <c r="AU148" s="213" t="s">
        <v>84</v>
      </c>
      <c r="AY148" s="14" t="s">
        <v>147</v>
      </c>
      <c r="BE148" s="214">
        <f t="shared" si="14"/>
        <v>0</v>
      </c>
      <c r="BF148" s="214">
        <f t="shared" si="15"/>
        <v>0</v>
      </c>
      <c r="BG148" s="214">
        <f t="shared" si="16"/>
        <v>0</v>
      </c>
      <c r="BH148" s="214">
        <f t="shared" si="17"/>
        <v>0</v>
      </c>
      <c r="BI148" s="214">
        <f t="shared" si="18"/>
        <v>0</v>
      </c>
      <c r="BJ148" s="14" t="s">
        <v>84</v>
      </c>
      <c r="BK148" s="214">
        <f t="shared" si="19"/>
        <v>0</v>
      </c>
      <c r="BL148" s="14" t="s">
        <v>153</v>
      </c>
      <c r="BM148" s="213" t="s">
        <v>363</v>
      </c>
    </row>
    <row r="149" spans="1:65" s="2" customFormat="1" ht="16.5" customHeight="1">
      <c r="A149" s="31"/>
      <c r="B149" s="32"/>
      <c r="C149" s="201" t="s">
        <v>255</v>
      </c>
      <c r="D149" s="201" t="s">
        <v>149</v>
      </c>
      <c r="E149" s="202" t="s">
        <v>1076</v>
      </c>
      <c r="F149" s="203" t="s">
        <v>1077</v>
      </c>
      <c r="G149" s="204" t="s">
        <v>884</v>
      </c>
      <c r="H149" s="205">
        <v>12</v>
      </c>
      <c r="I149" s="206"/>
      <c r="J149" s="207">
        <f t="shared" si="10"/>
        <v>0</v>
      </c>
      <c r="K149" s="208"/>
      <c r="L149" s="36"/>
      <c r="M149" s="209" t="s">
        <v>1</v>
      </c>
      <c r="N149" s="210" t="s">
        <v>41</v>
      </c>
      <c r="O149" s="68"/>
      <c r="P149" s="211">
        <f t="shared" si="11"/>
        <v>0</v>
      </c>
      <c r="Q149" s="211">
        <v>0</v>
      </c>
      <c r="R149" s="211">
        <f t="shared" si="12"/>
        <v>0</v>
      </c>
      <c r="S149" s="211">
        <v>0</v>
      </c>
      <c r="T149" s="212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153</v>
      </c>
      <c r="AT149" s="213" t="s">
        <v>149</v>
      </c>
      <c r="AU149" s="213" t="s">
        <v>84</v>
      </c>
      <c r="AY149" s="14" t="s">
        <v>147</v>
      </c>
      <c r="BE149" s="214">
        <f t="shared" si="14"/>
        <v>0</v>
      </c>
      <c r="BF149" s="214">
        <f t="shared" si="15"/>
        <v>0</v>
      </c>
      <c r="BG149" s="214">
        <f t="shared" si="16"/>
        <v>0</v>
      </c>
      <c r="BH149" s="214">
        <f t="shared" si="17"/>
        <v>0</v>
      </c>
      <c r="BI149" s="214">
        <f t="shared" si="18"/>
        <v>0</v>
      </c>
      <c r="BJ149" s="14" t="s">
        <v>84</v>
      </c>
      <c r="BK149" s="214">
        <f t="shared" si="19"/>
        <v>0</v>
      </c>
      <c r="BL149" s="14" t="s">
        <v>153</v>
      </c>
      <c r="BM149" s="213" t="s">
        <v>371</v>
      </c>
    </row>
    <row r="150" spans="1:65" s="2" customFormat="1" ht="16.5" customHeight="1">
      <c r="A150" s="31"/>
      <c r="B150" s="32"/>
      <c r="C150" s="201" t="s">
        <v>260</v>
      </c>
      <c r="D150" s="201" t="s">
        <v>149</v>
      </c>
      <c r="E150" s="202" t="s">
        <v>1078</v>
      </c>
      <c r="F150" s="203" t="s">
        <v>1079</v>
      </c>
      <c r="G150" s="204" t="s">
        <v>884</v>
      </c>
      <c r="H150" s="205">
        <v>255</v>
      </c>
      <c r="I150" s="206"/>
      <c r="J150" s="207">
        <f t="shared" si="10"/>
        <v>0</v>
      </c>
      <c r="K150" s="208"/>
      <c r="L150" s="36"/>
      <c r="M150" s="209" t="s">
        <v>1</v>
      </c>
      <c r="N150" s="210" t="s">
        <v>41</v>
      </c>
      <c r="O150" s="68"/>
      <c r="P150" s="211">
        <f t="shared" si="11"/>
        <v>0</v>
      </c>
      <c r="Q150" s="211">
        <v>0</v>
      </c>
      <c r="R150" s="211">
        <f t="shared" si="12"/>
        <v>0</v>
      </c>
      <c r="S150" s="211">
        <v>0</v>
      </c>
      <c r="T150" s="212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153</v>
      </c>
      <c r="AT150" s="213" t="s">
        <v>149</v>
      </c>
      <c r="AU150" s="213" t="s">
        <v>84</v>
      </c>
      <c r="AY150" s="14" t="s">
        <v>147</v>
      </c>
      <c r="BE150" s="214">
        <f t="shared" si="14"/>
        <v>0</v>
      </c>
      <c r="BF150" s="214">
        <f t="shared" si="15"/>
        <v>0</v>
      </c>
      <c r="BG150" s="214">
        <f t="shared" si="16"/>
        <v>0</v>
      </c>
      <c r="BH150" s="214">
        <f t="shared" si="17"/>
        <v>0</v>
      </c>
      <c r="BI150" s="214">
        <f t="shared" si="18"/>
        <v>0</v>
      </c>
      <c r="BJ150" s="14" t="s">
        <v>84</v>
      </c>
      <c r="BK150" s="214">
        <f t="shared" si="19"/>
        <v>0</v>
      </c>
      <c r="BL150" s="14" t="s">
        <v>153</v>
      </c>
      <c r="BM150" s="213" t="s">
        <v>379</v>
      </c>
    </row>
    <row r="151" spans="1:65" s="2" customFormat="1" ht="16.5" customHeight="1">
      <c r="A151" s="31"/>
      <c r="B151" s="32"/>
      <c r="C151" s="201" t="s">
        <v>264</v>
      </c>
      <c r="D151" s="201" t="s">
        <v>149</v>
      </c>
      <c r="E151" s="202" t="s">
        <v>1080</v>
      </c>
      <c r="F151" s="203" t="s">
        <v>1081</v>
      </c>
      <c r="G151" s="204" t="s">
        <v>884</v>
      </c>
      <c r="H151" s="205">
        <v>38</v>
      </c>
      <c r="I151" s="206"/>
      <c r="J151" s="207">
        <f t="shared" si="10"/>
        <v>0</v>
      </c>
      <c r="K151" s="208"/>
      <c r="L151" s="36"/>
      <c r="M151" s="209" t="s">
        <v>1</v>
      </c>
      <c r="N151" s="210" t="s">
        <v>41</v>
      </c>
      <c r="O151" s="68"/>
      <c r="P151" s="211">
        <f t="shared" si="11"/>
        <v>0</v>
      </c>
      <c r="Q151" s="211">
        <v>0</v>
      </c>
      <c r="R151" s="211">
        <f t="shared" si="12"/>
        <v>0</v>
      </c>
      <c r="S151" s="211">
        <v>0</v>
      </c>
      <c r="T151" s="212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153</v>
      </c>
      <c r="AT151" s="213" t="s">
        <v>149</v>
      </c>
      <c r="AU151" s="213" t="s">
        <v>84</v>
      </c>
      <c r="AY151" s="14" t="s">
        <v>147</v>
      </c>
      <c r="BE151" s="214">
        <f t="shared" si="14"/>
        <v>0</v>
      </c>
      <c r="BF151" s="214">
        <f t="shared" si="15"/>
        <v>0</v>
      </c>
      <c r="BG151" s="214">
        <f t="shared" si="16"/>
        <v>0</v>
      </c>
      <c r="BH151" s="214">
        <f t="shared" si="17"/>
        <v>0</v>
      </c>
      <c r="BI151" s="214">
        <f t="shared" si="18"/>
        <v>0</v>
      </c>
      <c r="BJ151" s="14" t="s">
        <v>84</v>
      </c>
      <c r="BK151" s="214">
        <f t="shared" si="19"/>
        <v>0</v>
      </c>
      <c r="BL151" s="14" t="s">
        <v>153</v>
      </c>
      <c r="BM151" s="213" t="s">
        <v>387</v>
      </c>
    </row>
    <row r="152" spans="1:65" s="2" customFormat="1" ht="16.5" customHeight="1">
      <c r="A152" s="31"/>
      <c r="B152" s="32"/>
      <c r="C152" s="201" t="s">
        <v>268</v>
      </c>
      <c r="D152" s="201" t="s">
        <v>149</v>
      </c>
      <c r="E152" s="202" t="s">
        <v>1080</v>
      </c>
      <c r="F152" s="203" t="s">
        <v>1081</v>
      </c>
      <c r="G152" s="204" t="s">
        <v>884</v>
      </c>
      <c r="H152" s="205">
        <v>49</v>
      </c>
      <c r="I152" s="206"/>
      <c r="J152" s="207">
        <f t="shared" si="10"/>
        <v>0</v>
      </c>
      <c r="K152" s="208"/>
      <c r="L152" s="36"/>
      <c r="M152" s="209" t="s">
        <v>1</v>
      </c>
      <c r="N152" s="210" t="s">
        <v>41</v>
      </c>
      <c r="O152" s="68"/>
      <c r="P152" s="211">
        <f t="shared" si="11"/>
        <v>0</v>
      </c>
      <c r="Q152" s="211">
        <v>0</v>
      </c>
      <c r="R152" s="211">
        <f t="shared" si="12"/>
        <v>0</v>
      </c>
      <c r="S152" s="211">
        <v>0</v>
      </c>
      <c r="T152" s="212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153</v>
      </c>
      <c r="AT152" s="213" t="s">
        <v>149</v>
      </c>
      <c r="AU152" s="213" t="s">
        <v>84</v>
      </c>
      <c r="AY152" s="14" t="s">
        <v>147</v>
      </c>
      <c r="BE152" s="214">
        <f t="shared" si="14"/>
        <v>0</v>
      </c>
      <c r="BF152" s="214">
        <f t="shared" si="15"/>
        <v>0</v>
      </c>
      <c r="BG152" s="214">
        <f t="shared" si="16"/>
        <v>0</v>
      </c>
      <c r="BH152" s="214">
        <f t="shared" si="17"/>
        <v>0</v>
      </c>
      <c r="BI152" s="214">
        <f t="shared" si="18"/>
        <v>0</v>
      </c>
      <c r="BJ152" s="14" t="s">
        <v>84</v>
      </c>
      <c r="BK152" s="214">
        <f t="shared" si="19"/>
        <v>0</v>
      </c>
      <c r="BL152" s="14" t="s">
        <v>153</v>
      </c>
      <c r="BM152" s="213" t="s">
        <v>395</v>
      </c>
    </row>
    <row r="153" spans="1:65" s="2" customFormat="1" ht="16.5" customHeight="1">
      <c r="A153" s="31"/>
      <c r="B153" s="32"/>
      <c r="C153" s="201" t="s">
        <v>272</v>
      </c>
      <c r="D153" s="201" t="s">
        <v>149</v>
      </c>
      <c r="E153" s="202" t="s">
        <v>1082</v>
      </c>
      <c r="F153" s="203" t="s">
        <v>1083</v>
      </c>
      <c r="G153" s="204" t="s">
        <v>884</v>
      </c>
      <c r="H153" s="205">
        <v>5</v>
      </c>
      <c r="I153" s="206"/>
      <c r="J153" s="207">
        <f t="shared" si="10"/>
        <v>0</v>
      </c>
      <c r="K153" s="208"/>
      <c r="L153" s="36"/>
      <c r="M153" s="209" t="s">
        <v>1</v>
      </c>
      <c r="N153" s="210" t="s">
        <v>41</v>
      </c>
      <c r="O153" s="68"/>
      <c r="P153" s="211">
        <f t="shared" si="11"/>
        <v>0</v>
      </c>
      <c r="Q153" s="211">
        <v>0</v>
      </c>
      <c r="R153" s="211">
        <f t="shared" si="12"/>
        <v>0</v>
      </c>
      <c r="S153" s="211">
        <v>0</v>
      </c>
      <c r="T153" s="212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153</v>
      </c>
      <c r="AT153" s="213" t="s">
        <v>149</v>
      </c>
      <c r="AU153" s="213" t="s">
        <v>84</v>
      </c>
      <c r="AY153" s="14" t="s">
        <v>147</v>
      </c>
      <c r="BE153" s="214">
        <f t="shared" si="14"/>
        <v>0</v>
      </c>
      <c r="BF153" s="214">
        <f t="shared" si="15"/>
        <v>0</v>
      </c>
      <c r="BG153" s="214">
        <f t="shared" si="16"/>
        <v>0</v>
      </c>
      <c r="BH153" s="214">
        <f t="shared" si="17"/>
        <v>0</v>
      </c>
      <c r="BI153" s="214">
        <f t="shared" si="18"/>
        <v>0</v>
      </c>
      <c r="BJ153" s="14" t="s">
        <v>84</v>
      </c>
      <c r="BK153" s="214">
        <f t="shared" si="19"/>
        <v>0</v>
      </c>
      <c r="BL153" s="14" t="s">
        <v>153</v>
      </c>
      <c r="BM153" s="213" t="s">
        <v>403</v>
      </c>
    </row>
    <row r="154" spans="2:63" s="12" customFormat="1" ht="25.9" customHeight="1">
      <c r="B154" s="185"/>
      <c r="C154" s="186"/>
      <c r="D154" s="187" t="s">
        <v>75</v>
      </c>
      <c r="E154" s="188" t="s">
        <v>935</v>
      </c>
      <c r="F154" s="188" t="s">
        <v>1084</v>
      </c>
      <c r="G154" s="186"/>
      <c r="H154" s="186"/>
      <c r="I154" s="189"/>
      <c r="J154" s="190">
        <f>BK154</f>
        <v>0</v>
      </c>
      <c r="K154" s="186"/>
      <c r="L154" s="191"/>
      <c r="M154" s="192"/>
      <c r="N154" s="193"/>
      <c r="O154" s="193"/>
      <c r="P154" s="194">
        <f>SUM(P155:P159)</f>
        <v>0</v>
      </c>
      <c r="Q154" s="193"/>
      <c r="R154" s="194">
        <f>SUM(R155:R159)</f>
        <v>0</v>
      </c>
      <c r="S154" s="193"/>
      <c r="T154" s="195">
        <f>SUM(T155:T159)</f>
        <v>0</v>
      </c>
      <c r="AR154" s="196" t="s">
        <v>84</v>
      </c>
      <c r="AT154" s="197" t="s">
        <v>75</v>
      </c>
      <c r="AU154" s="197" t="s">
        <v>76</v>
      </c>
      <c r="AY154" s="196" t="s">
        <v>147</v>
      </c>
      <c r="BK154" s="198">
        <f>SUM(BK155:BK159)</f>
        <v>0</v>
      </c>
    </row>
    <row r="155" spans="1:65" s="2" customFormat="1" ht="16.5" customHeight="1">
      <c r="A155" s="31"/>
      <c r="B155" s="32"/>
      <c r="C155" s="201" t="s">
        <v>276</v>
      </c>
      <c r="D155" s="201" t="s">
        <v>149</v>
      </c>
      <c r="E155" s="202" t="s">
        <v>1085</v>
      </c>
      <c r="F155" s="203" t="s">
        <v>1086</v>
      </c>
      <c r="G155" s="204" t="s">
        <v>884</v>
      </c>
      <c r="H155" s="205">
        <v>49</v>
      </c>
      <c r="I155" s="206"/>
      <c r="J155" s="207">
        <f>ROUND(I155*H155,2)</f>
        <v>0</v>
      </c>
      <c r="K155" s="208"/>
      <c r="L155" s="36"/>
      <c r="M155" s="209" t="s">
        <v>1</v>
      </c>
      <c r="N155" s="210" t="s">
        <v>41</v>
      </c>
      <c r="O155" s="68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153</v>
      </c>
      <c r="AT155" s="213" t="s">
        <v>149</v>
      </c>
      <c r="AU155" s="213" t="s">
        <v>84</v>
      </c>
      <c r="AY155" s="14" t="s">
        <v>147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4" t="s">
        <v>84</v>
      </c>
      <c r="BK155" s="214">
        <f>ROUND(I155*H155,2)</f>
        <v>0</v>
      </c>
      <c r="BL155" s="14" t="s">
        <v>153</v>
      </c>
      <c r="BM155" s="213" t="s">
        <v>411</v>
      </c>
    </row>
    <row r="156" spans="1:65" s="2" customFormat="1" ht="21.75" customHeight="1">
      <c r="A156" s="31"/>
      <c r="B156" s="32"/>
      <c r="C156" s="201" t="s">
        <v>280</v>
      </c>
      <c r="D156" s="201" t="s">
        <v>149</v>
      </c>
      <c r="E156" s="202" t="s">
        <v>1087</v>
      </c>
      <c r="F156" s="203" t="s">
        <v>1088</v>
      </c>
      <c r="G156" s="204" t="s">
        <v>884</v>
      </c>
      <c r="H156" s="205">
        <v>23</v>
      </c>
      <c r="I156" s="206"/>
      <c r="J156" s="207">
        <f>ROUND(I156*H156,2)</f>
        <v>0</v>
      </c>
      <c r="K156" s="208"/>
      <c r="L156" s="36"/>
      <c r="M156" s="209" t="s">
        <v>1</v>
      </c>
      <c r="N156" s="210" t="s">
        <v>41</v>
      </c>
      <c r="O156" s="68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153</v>
      </c>
      <c r="AT156" s="213" t="s">
        <v>149</v>
      </c>
      <c r="AU156" s="213" t="s">
        <v>84</v>
      </c>
      <c r="AY156" s="14" t="s">
        <v>147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4" t="s">
        <v>84</v>
      </c>
      <c r="BK156" s="214">
        <f>ROUND(I156*H156,2)</f>
        <v>0</v>
      </c>
      <c r="BL156" s="14" t="s">
        <v>153</v>
      </c>
      <c r="BM156" s="213" t="s">
        <v>419</v>
      </c>
    </row>
    <row r="157" spans="1:65" s="2" customFormat="1" ht="21.75" customHeight="1">
      <c r="A157" s="31"/>
      <c r="B157" s="32"/>
      <c r="C157" s="201" t="s">
        <v>284</v>
      </c>
      <c r="D157" s="201" t="s">
        <v>149</v>
      </c>
      <c r="E157" s="202" t="s">
        <v>1089</v>
      </c>
      <c r="F157" s="203" t="s">
        <v>1090</v>
      </c>
      <c r="G157" s="204" t="s">
        <v>884</v>
      </c>
      <c r="H157" s="205">
        <v>40</v>
      </c>
      <c r="I157" s="206"/>
      <c r="J157" s="207">
        <f>ROUND(I157*H157,2)</f>
        <v>0</v>
      </c>
      <c r="K157" s="208"/>
      <c r="L157" s="36"/>
      <c r="M157" s="209" t="s">
        <v>1</v>
      </c>
      <c r="N157" s="210" t="s">
        <v>41</v>
      </c>
      <c r="O157" s="68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153</v>
      </c>
      <c r="AT157" s="213" t="s">
        <v>149</v>
      </c>
      <c r="AU157" s="213" t="s">
        <v>84</v>
      </c>
      <c r="AY157" s="14" t="s">
        <v>147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4" t="s">
        <v>84</v>
      </c>
      <c r="BK157" s="214">
        <f>ROUND(I157*H157,2)</f>
        <v>0</v>
      </c>
      <c r="BL157" s="14" t="s">
        <v>153</v>
      </c>
      <c r="BM157" s="213" t="s">
        <v>429</v>
      </c>
    </row>
    <row r="158" spans="1:65" s="2" customFormat="1" ht="16.5" customHeight="1">
      <c r="A158" s="31"/>
      <c r="B158" s="32"/>
      <c r="C158" s="201" t="s">
        <v>288</v>
      </c>
      <c r="D158" s="201" t="s">
        <v>149</v>
      </c>
      <c r="E158" s="202" t="s">
        <v>1091</v>
      </c>
      <c r="F158" s="203" t="s">
        <v>1092</v>
      </c>
      <c r="G158" s="204" t="s">
        <v>884</v>
      </c>
      <c r="H158" s="205">
        <v>8</v>
      </c>
      <c r="I158" s="206"/>
      <c r="J158" s="207">
        <f>ROUND(I158*H158,2)</f>
        <v>0</v>
      </c>
      <c r="K158" s="208"/>
      <c r="L158" s="36"/>
      <c r="M158" s="209" t="s">
        <v>1</v>
      </c>
      <c r="N158" s="210" t="s">
        <v>41</v>
      </c>
      <c r="O158" s="68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153</v>
      </c>
      <c r="AT158" s="213" t="s">
        <v>149</v>
      </c>
      <c r="AU158" s="213" t="s">
        <v>84</v>
      </c>
      <c r="AY158" s="14" t="s">
        <v>147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4" t="s">
        <v>84</v>
      </c>
      <c r="BK158" s="214">
        <f>ROUND(I158*H158,2)</f>
        <v>0</v>
      </c>
      <c r="BL158" s="14" t="s">
        <v>153</v>
      </c>
      <c r="BM158" s="213" t="s">
        <v>437</v>
      </c>
    </row>
    <row r="159" spans="1:65" s="2" customFormat="1" ht="21.75" customHeight="1">
      <c r="A159" s="31"/>
      <c r="B159" s="32"/>
      <c r="C159" s="201" t="s">
        <v>292</v>
      </c>
      <c r="D159" s="201" t="s">
        <v>149</v>
      </c>
      <c r="E159" s="202" t="s">
        <v>1093</v>
      </c>
      <c r="F159" s="203" t="s">
        <v>1094</v>
      </c>
      <c r="G159" s="204" t="s">
        <v>884</v>
      </c>
      <c r="H159" s="205">
        <v>14</v>
      </c>
      <c r="I159" s="206"/>
      <c r="J159" s="207">
        <f>ROUND(I159*H159,2)</f>
        <v>0</v>
      </c>
      <c r="K159" s="208"/>
      <c r="L159" s="36"/>
      <c r="M159" s="209" t="s">
        <v>1</v>
      </c>
      <c r="N159" s="210" t="s">
        <v>41</v>
      </c>
      <c r="O159" s="68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153</v>
      </c>
      <c r="AT159" s="213" t="s">
        <v>149</v>
      </c>
      <c r="AU159" s="213" t="s">
        <v>84</v>
      </c>
      <c r="AY159" s="14" t="s">
        <v>147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4" t="s">
        <v>84</v>
      </c>
      <c r="BK159" s="214">
        <f>ROUND(I159*H159,2)</f>
        <v>0</v>
      </c>
      <c r="BL159" s="14" t="s">
        <v>153</v>
      </c>
      <c r="BM159" s="213" t="s">
        <v>447</v>
      </c>
    </row>
    <row r="160" spans="2:63" s="12" customFormat="1" ht="25.9" customHeight="1">
      <c r="B160" s="185"/>
      <c r="C160" s="186"/>
      <c r="D160" s="187" t="s">
        <v>75</v>
      </c>
      <c r="E160" s="188" t="s">
        <v>949</v>
      </c>
      <c r="F160" s="188" t="s">
        <v>1095</v>
      </c>
      <c r="G160" s="186"/>
      <c r="H160" s="186"/>
      <c r="I160" s="189"/>
      <c r="J160" s="190">
        <f>BK160</f>
        <v>0</v>
      </c>
      <c r="K160" s="186"/>
      <c r="L160" s="191"/>
      <c r="M160" s="192"/>
      <c r="N160" s="193"/>
      <c r="O160" s="193"/>
      <c r="P160" s="194">
        <f>SUM(P161:P165)</f>
        <v>0</v>
      </c>
      <c r="Q160" s="193"/>
      <c r="R160" s="194">
        <f>SUM(R161:R165)</f>
        <v>0</v>
      </c>
      <c r="S160" s="193"/>
      <c r="T160" s="195">
        <f>SUM(T161:T165)</f>
        <v>0</v>
      </c>
      <c r="AR160" s="196" t="s">
        <v>84</v>
      </c>
      <c r="AT160" s="197" t="s">
        <v>75</v>
      </c>
      <c r="AU160" s="197" t="s">
        <v>76</v>
      </c>
      <c r="AY160" s="196" t="s">
        <v>147</v>
      </c>
      <c r="BK160" s="198">
        <f>SUM(BK161:BK165)</f>
        <v>0</v>
      </c>
    </row>
    <row r="161" spans="1:65" s="2" customFormat="1" ht="16.5" customHeight="1">
      <c r="A161" s="31"/>
      <c r="B161" s="32"/>
      <c r="C161" s="201" t="s">
        <v>296</v>
      </c>
      <c r="D161" s="201" t="s">
        <v>149</v>
      </c>
      <c r="E161" s="202" t="s">
        <v>1096</v>
      </c>
      <c r="F161" s="203" t="s">
        <v>1086</v>
      </c>
      <c r="G161" s="204" t="s">
        <v>884</v>
      </c>
      <c r="H161" s="205">
        <v>49</v>
      </c>
      <c r="I161" s="206"/>
      <c r="J161" s="207">
        <f>ROUND(I161*H161,2)</f>
        <v>0</v>
      </c>
      <c r="K161" s="208"/>
      <c r="L161" s="36"/>
      <c r="M161" s="209" t="s">
        <v>1</v>
      </c>
      <c r="N161" s="210" t="s">
        <v>41</v>
      </c>
      <c r="O161" s="68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153</v>
      </c>
      <c r="AT161" s="213" t="s">
        <v>149</v>
      </c>
      <c r="AU161" s="213" t="s">
        <v>84</v>
      </c>
      <c r="AY161" s="14" t="s">
        <v>147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4" t="s">
        <v>84</v>
      </c>
      <c r="BK161" s="214">
        <f>ROUND(I161*H161,2)</f>
        <v>0</v>
      </c>
      <c r="BL161" s="14" t="s">
        <v>153</v>
      </c>
      <c r="BM161" s="213" t="s">
        <v>459</v>
      </c>
    </row>
    <row r="162" spans="1:65" s="2" customFormat="1" ht="21.75" customHeight="1">
      <c r="A162" s="31"/>
      <c r="B162" s="32"/>
      <c r="C162" s="201" t="s">
        <v>301</v>
      </c>
      <c r="D162" s="201" t="s">
        <v>149</v>
      </c>
      <c r="E162" s="202" t="s">
        <v>1097</v>
      </c>
      <c r="F162" s="203" t="s">
        <v>1088</v>
      </c>
      <c r="G162" s="204" t="s">
        <v>884</v>
      </c>
      <c r="H162" s="205">
        <v>23</v>
      </c>
      <c r="I162" s="206"/>
      <c r="J162" s="207">
        <f>ROUND(I162*H162,2)</f>
        <v>0</v>
      </c>
      <c r="K162" s="208"/>
      <c r="L162" s="36"/>
      <c r="M162" s="209" t="s">
        <v>1</v>
      </c>
      <c r="N162" s="210" t="s">
        <v>41</v>
      </c>
      <c r="O162" s="68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153</v>
      </c>
      <c r="AT162" s="213" t="s">
        <v>149</v>
      </c>
      <c r="AU162" s="213" t="s">
        <v>84</v>
      </c>
      <c r="AY162" s="14" t="s">
        <v>147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4" t="s">
        <v>84</v>
      </c>
      <c r="BK162" s="214">
        <f>ROUND(I162*H162,2)</f>
        <v>0</v>
      </c>
      <c r="BL162" s="14" t="s">
        <v>153</v>
      </c>
      <c r="BM162" s="213" t="s">
        <v>467</v>
      </c>
    </row>
    <row r="163" spans="1:65" s="2" customFormat="1" ht="21.75" customHeight="1">
      <c r="A163" s="31"/>
      <c r="B163" s="32"/>
      <c r="C163" s="201" t="s">
        <v>305</v>
      </c>
      <c r="D163" s="201" t="s">
        <v>149</v>
      </c>
      <c r="E163" s="202" t="s">
        <v>1098</v>
      </c>
      <c r="F163" s="203" t="s">
        <v>1090</v>
      </c>
      <c r="G163" s="204" t="s">
        <v>884</v>
      </c>
      <c r="H163" s="205">
        <v>40</v>
      </c>
      <c r="I163" s="206"/>
      <c r="J163" s="207">
        <f>ROUND(I163*H163,2)</f>
        <v>0</v>
      </c>
      <c r="K163" s="208"/>
      <c r="L163" s="36"/>
      <c r="M163" s="209" t="s">
        <v>1</v>
      </c>
      <c r="N163" s="210" t="s">
        <v>41</v>
      </c>
      <c r="O163" s="68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153</v>
      </c>
      <c r="AT163" s="213" t="s">
        <v>149</v>
      </c>
      <c r="AU163" s="213" t="s">
        <v>84</v>
      </c>
      <c r="AY163" s="14" t="s">
        <v>147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4" t="s">
        <v>84</v>
      </c>
      <c r="BK163" s="214">
        <f>ROUND(I163*H163,2)</f>
        <v>0</v>
      </c>
      <c r="BL163" s="14" t="s">
        <v>153</v>
      </c>
      <c r="BM163" s="213" t="s">
        <v>477</v>
      </c>
    </row>
    <row r="164" spans="1:65" s="2" customFormat="1" ht="16.5" customHeight="1">
      <c r="A164" s="31"/>
      <c r="B164" s="32"/>
      <c r="C164" s="201" t="s">
        <v>309</v>
      </c>
      <c r="D164" s="201" t="s">
        <v>149</v>
      </c>
      <c r="E164" s="202" t="s">
        <v>1099</v>
      </c>
      <c r="F164" s="203" t="s">
        <v>1092</v>
      </c>
      <c r="G164" s="204" t="s">
        <v>884</v>
      </c>
      <c r="H164" s="205">
        <v>8</v>
      </c>
      <c r="I164" s="206"/>
      <c r="J164" s="207">
        <f>ROUND(I164*H164,2)</f>
        <v>0</v>
      </c>
      <c r="K164" s="208"/>
      <c r="L164" s="36"/>
      <c r="M164" s="209" t="s">
        <v>1</v>
      </c>
      <c r="N164" s="210" t="s">
        <v>41</v>
      </c>
      <c r="O164" s="68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153</v>
      </c>
      <c r="AT164" s="213" t="s">
        <v>149</v>
      </c>
      <c r="AU164" s="213" t="s">
        <v>84</v>
      </c>
      <c r="AY164" s="14" t="s">
        <v>147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4" t="s">
        <v>84</v>
      </c>
      <c r="BK164" s="214">
        <f>ROUND(I164*H164,2)</f>
        <v>0</v>
      </c>
      <c r="BL164" s="14" t="s">
        <v>153</v>
      </c>
      <c r="BM164" s="213" t="s">
        <v>485</v>
      </c>
    </row>
    <row r="165" spans="1:65" s="2" customFormat="1" ht="21.75" customHeight="1">
      <c r="A165" s="31"/>
      <c r="B165" s="32"/>
      <c r="C165" s="201" t="s">
        <v>313</v>
      </c>
      <c r="D165" s="201" t="s">
        <v>149</v>
      </c>
      <c r="E165" s="202" t="s">
        <v>1100</v>
      </c>
      <c r="F165" s="203" t="s">
        <v>1094</v>
      </c>
      <c r="G165" s="204" t="s">
        <v>884</v>
      </c>
      <c r="H165" s="205">
        <v>14</v>
      </c>
      <c r="I165" s="206"/>
      <c r="J165" s="207">
        <f>ROUND(I165*H165,2)</f>
        <v>0</v>
      </c>
      <c r="K165" s="208"/>
      <c r="L165" s="36"/>
      <c r="M165" s="209" t="s">
        <v>1</v>
      </c>
      <c r="N165" s="210" t="s">
        <v>41</v>
      </c>
      <c r="O165" s="68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153</v>
      </c>
      <c r="AT165" s="213" t="s">
        <v>149</v>
      </c>
      <c r="AU165" s="213" t="s">
        <v>84</v>
      </c>
      <c r="AY165" s="14" t="s">
        <v>147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4" t="s">
        <v>84</v>
      </c>
      <c r="BK165" s="214">
        <f>ROUND(I165*H165,2)</f>
        <v>0</v>
      </c>
      <c r="BL165" s="14" t="s">
        <v>153</v>
      </c>
      <c r="BM165" s="213" t="s">
        <v>493</v>
      </c>
    </row>
    <row r="166" spans="2:63" s="12" customFormat="1" ht="25.9" customHeight="1">
      <c r="B166" s="185"/>
      <c r="C166" s="186"/>
      <c r="D166" s="187" t="s">
        <v>75</v>
      </c>
      <c r="E166" s="188" t="s">
        <v>1101</v>
      </c>
      <c r="F166" s="188" t="s">
        <v>1102</v>
      </c>
      <c r="G166" s="186"/>
      <c r="H166" s="186"/>
      <c r="I166" s="189"/>
      <c r="J166" s="190">
        <f>BK166</f>
        <v>0</v>
      </c>
      <c r="K166" s="186"/>
      <c r="L166" s="191"/>
      <c r="M166" s="192"/>
      <c r="N166" s="193"/>
      <c r="O166" s="193"/>
      <c r="P166" s="194">
        <f>SUM(P167:P171)</f>
        <v>0</v>
      </c>
      <c r="Q166" s="193"/>
      <c r="R166" s="194">
        <f>SUM(R167:R171)</f>
        <v>0</v>
      </c>
      <c r="S166" s="193"/>
      <c r="T166" s="195">
        <f>SUM(T167:T171)</f>
        <v>0</v>
      </c>
      <c r="AR166" s="196" t="s">
        <v>84</v>
      </c>
      <c r="AT166" s="197" t="s">
        <v>75</v>
      </c>
      <c r="AU166" s="197" t="s">
        <v>76</v>
      </c>
      <c r="AY166" s="196" t="s">
        <v>147</v>
      </c>
      <c r="BK166" s="198">
        <f>SUM(BK167:BK171)</f>
        <v>0</v>
      </c>
    </row>
    <row r="167" spans="1:65" s="2" customFormat="1" ht="21.75" customHeight="1">
      <c r="A167" s="31"/>
      <c r="B167" s="32"/>
      <c r="C167" s="201" t="s">
        <v>317</v>
      </c>
      <c r="D167" s="201" t="s">
        <v>149</v>
      </c>
      <c r="E167" s="202" t="s">
        <v>1103</v>
      </c>
      <c r="F167" s="203" t="s">
        <v>1104</v>
      </c>
      <c r="G167" s="204" t="s">
        <v>183</v>
      </c>
      <c r="H167" s="205">
        <v>1</v>
      </c>
      <c r="I167" s="206"/>
      <c r="J167" s="207">
        <f>ROUND(I167*H167,2)</f>
        <v>0</v>
      </c>
      <c r="K167" s="208"/>
      <c r="L167" s="36"/>
      <c r="M167" s="209" t="s">
        <v>1</v>
      </c>
      <c r="N167" s="210" t="s">
        <v>41</v>
      </c>
      <c r="O167" s="68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153</v>
      </c>
      <c r="AT167" s="213" t="s">
        <v>149</v>
      </c>
      <c r="AU167" s="213" t="s">
        <v>84</v>
      </c>
      <c r="AY167" s="14" t="s">
        <v>147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4" t="s">
        <v>84</v>
      </c>
      <c r="BK167" s="214">
        <f>ROUND(I167*H167,2)</f>
        <v>0</v>
      </c>
      <c r="BL167" s="14" t="s">
        <v>153</v>
      </c>
      <c r="BM167" s="213" t="s">
        <v>501</v>
      </c>
    </row>
    <row r="168" spans="1:65" s="2" customFormat="1" ht="21.75" customHeight="1">
      <c r="A168" s="31"/>
      <c r="B168" s="32"/>
      <c r="C168" s="201" t="s">
        <v>321</v>
      </c>
      <c r="D168" s="201" t="s">
        <v>149</v>
      </c>
      <c r="E168" s="202" t="s">
        <v>1105</v>
      </c>
      <c r="F168" s="203" t="s">
        <v>966</v>
      </c>
      <c r="G168" s="204" t="s">
        <v>183</v>
      </c>
      <c r="H168" s="205">
        <v>1</v>
      </c>
      <c r="I168" s="206"/>
      <c r="J168" s="207">
        <f>ROUND(I168*H168,2)</f>
        <v>0</v>
      </c>
      <c r="K168" s="208"/>
      <c r="L168" s="36"/>
      <c r="M168" s="209" t="s">
        <v>1</v>
      </c>
      <c r="N168" s="210" t="s">
        <v>41</v>
      </c>
      <c r="O168" s="68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153</v>
      </c>
      <c r="AT168" s="213" t="s">
        <v>149</v>
      </c>
      <c r="AU168" s="213" t="s">
        <v>84</v>
      </c>
      <c r="AY168" s="14" t="s">
        <v>147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4" t="s">
        <v>84</v>
      </c>
      <c r="BK168" s="214">
        <f>ROUND(I168*H168,2)</f>
        <v>0</v>
      </c>
      <c r="BL168" s="14" t="s">
        <v>153</v>
      </c>
      <c r="BM168" s="213" t="s">
        <v>509</v>
      </c>
    </row>
    <row r="169" spans="1:65" s="2" customFormat="1" ht="16.5" customHeight="1">
      <c r="A169" s="31"/>
      <c r="B169" s="32"/>
      <c r="C169" s="201" t="s">
        <v>326</v>
      </c>
      <c r="D169" s="201" t="s">
        <v>149</v>
      </c>
      <c r="E169" s="202" t="s">
        <v>1106</v>
      </c>
      <c r="F169" s="203" t="s">
        <v>970</v>
      </c>
      <c r="G169" s="204" t="s">
        <v>183</v>
      </c>
      <c r="H169" s="205">
        <v>1</v>
      </c>
      <c r="I169" s="206"/>
      <c r="J169" s="207">
        <f>ROUND(I169*H169,2)</f>
        <v>0</v>
      </c>
      <c r="K169" s="208"/>
      <c r="L169" s="36"/>
      <c r="M169" s="209" t="s">
        <v>1</v>
      </c>
      <c r="N169" s="210" t="s">
        <v>41</v>
      </c>
      <c r="O169" s="68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153</v>
      </c>
      <c r="AT169" s="213" t="s">
        <v>149</v>
      </c>
      <c r="AU169" s="213" t="s">
        <v>84</v>
      </c>
      <c r="AY169" s="14" t="s">
        <v>147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4" t="s">
        <v>84</v>
      </c>
      <c r="BK169" s="214">
        <f>ROUND(I169*H169,2)</f>
        <v>0</v>
      </c>
      <c r="BL169" s="14" t="s">
        <v>153</v>
      </c>
      <c r="BM169" s="213" t="s">
        <v>519</v>
      </c>
    </row>
    <row r="170" spans="1:65" s="2" customFormat="1" ht="16.5" customHeight="1">
      <c r="A170" s="31"/>
      <c r="B170" s="32"/>
      <c r="C170" s="201" t="s">
        <v>330</v>
      </c>
      <c r="D170" s="201" t="s">
        <v>149</v>
      </c>
      <c r="E170" s="202" t="s">
        <v>1107</v>
      </c>
      <c r="F170" s="203" t="s">
        <v>1108</v>
      </c>
      <c r="G170" s="204" t="s">
        <v>183</v>
      </c>
      <c r="H170" s="205">
        <v>1</v>
      </c>
      <c r="I170" s="206"/>
      <c r="J170" s="207">
        <f>ROUND(I170*H170,2)</f>
        <v>0</v>
      </c>
      <c r="K170" s="208"/>
      <c r="L170" s="36"/>
      <c r="M170" s="209" t="s">
        <v>1</v>
      </c>
      <c r="N170" s="210" t="s">
        <v>41</v>
      </c>
      <c r="O170" s="68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153</v>
      </c>
      <c r="AT170" s="213" t="s">
        <v>149</v>
      </c>
      <c r="AU170" s="213" t="s">
        <v>84</v>
      </c>
      <c r="AY170" s="14" t="s">
        <v>147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4" t="s">
        <v>84</v>
      </c>
      <c r="BK170" s="214">
        <f>ROUND(I170*H170,2)</f>
        <v>0</v>
      </c>
      <c r="BL170" s="14" t="s">
        <v>153</v>
      </c>
      <c r="BM170" s="213" t="s">
        <v>528</v>
      </c>
    </row>
    <row r="171" spans="1:65" s="2" customFormat="1" ht="16.5" customHeight="1">
      <c r="A171" s="31"/>
      <c r="B171" s="32"/>
      <c r="C171" s="201" t="s">
        <v>334</v>
      </c>
      <c r="D171" s="201" t="s">
        <v>149</v>
      </c>
      <c r="E171" s="202" t="s">
        <v>1109</v>
      </c>
      <c r="F171" s="203" t="s">
        <v>974</v>
      </c>
      <c r="G171" s="204" t="s">
        <v>183</v>
      </c>
      <c r="H171" s="205">
        <v>1</v>
      </c>
      <c r="I171" s="206"/>
      <c r="J171" s="207">
        <f>ROUND(I171*H171,2)</f>
        <v>0</v>
      </c>
      <c r="K171" s="208"/>
      <c r="L171" s="36"/>
      <c r="M171" s="226" t="s">
        <v>1</v>
      </c>
      <c r="N171" s="227" t="s">
        <v>41</v>
      </c>
      <c r="O171" s="228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153</v>
      </c>
      <c r="AT171" s="213" t="s">
        <v>149</v>
      </c>
      <c r="AU171" s="213" t="s">
        <v>84</v>
      </c>
      <c r="AY171" s="14" t="s">
        <v>147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4" t="s">
        <v>84</v>
      </c>
      <c r="BK171" s="214">
        <f>ROUND(I171*H171,2)</f>
        <v>0</v>
      </c>
      <c r="BL171" s="14" t="s">
        <v>153</v>
      </c>
      <c r="BM171" s="213" t="s">
        <v>536</v>
      </c>
    </row>
    <row r="172" spans="1:31" s="2" customFormat="1" ht="7" customHeight="1">
      <c r="A172" s="31"/>
      <c r="B172" s="51"/>
      <c r="C172" s="52"/>
      <c r="D172" s="52"/>
      <c r="E172" s="52"/>
      <c r="F172" s="52"/>
      <c r="G172" s="52"/>
      <c r="H172" s="52"/>
      <c r="I172" s="149"/>
      <c r="J172" s="52"/>
      <c r="K172" s="52"/>
      <c r="L172" s="36"/>
      <c r="M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</sheetData>
  <sheetProtection algorithmName="SHA-512" hashValue="CSo+Cm0G1wlOyXXxMqlY5vi6dwhercdichJei0yL6q9Q65r8cKdFy2gYZ667HzyAqGNI8xpKSCGHUDfLnXmHoA==" saltValue="sqM5EiHXbRBpWyhUniVE9sRCZAdAluWBU86D5mXRBERK8sh5Oh4wmjthUjFfv3JReF9tCYart7a/cAHFqrLOvg==" spinCount="100000" sheet="1" objects="1" scenarios="1" formatColumns="0" formatRows="0" autoFilter="0"/>
  <autoFilter ref="C120:K17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5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4" t="s">
        <v>98</v>
      </c>
    </row>
    <row r="3" spans="2:46" s="1" customFormat="1" ht="7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5" customHeight="1" hidden="1">
      <c r="B4" s="17"/>
      <c r="D4" s="109" t="s">
        <v>102</v>
      </c>
      <c r="I4" s="105"/>
      <c r="L4" s="17"/>
      <c r="M4" s="110" t="s">
        <v>10</v>
      </c>
      <c r="AT4" s="14" t="s">
        <v>4</v>
      </c>
    </row>
    <row r="5" spans="2:12" s="1" customFormat="1" ht="7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16.5" customHeight="1" hidden="1">
      <c r="B7" s="17"/>
      <c r="E7" s="272" t="str">
        <f>'Rekapitulace stavby'!K6</f>
        <v>Stavební úpravy objektu č.p.20 Bělá pod Bezdězem</v>
      </c>
      <c r="F7" s="273"/>
      <c r="G7" s="273"/>
      <c r="H7" s="273"/>
      <c r="I7" s="105"/>
      <c r="L7" s="17"/>
    </row>
    <row r="8" spans="1:31" s="2" customFormat="1" ht="12" customHeight="1" hidden="1">
      <c r="A8" s="31"/>
      <c r="B8" s="36"/>
      <c r="C8" s="31"/>
      <c r="D8" s="111" t="s">
        <v>103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4" t="s">
        <v>1110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11. 5. 2020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75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7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ROUND((SUM(BE119:BE124)),2)</f>
        <v>0</v>
      </c>
      <c r="G33" s="31"/>
      <c r="H33" s="31"/>
      <c r="I33" s="128">
        <v>0.21</v>
      </c>
      <c r="J33" s="127">
        <f>ROUND(((SUM(BE119:BE124))*I33),2)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11" t="s">
        <v>42</v>
      </c>
      <c r="F34" s="127">
        <f>ROUND((SUM(BF119:BF124)),2)</f>
        <v>0</v>
      </c>
      <c r="G34" s="31"/>
      <c r="H34" s="31"/>
      <c r="I34" s="128">
        <v>0.15</v>
      </c>
      <c r="J34" s="127">
        <f>ROUND(((SUM(BF119:BF124))*I34),2)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11" t="s">
        <v>43</v>
      </c>
      <c r="F35" s="127">
        <f>ROUND((SUM(BG119:BG124)),2)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11" t="s">
        <v>44</v>
      </c>
      <c r="F36" s="127">
        <f>ROUND((SUM(BH119:BH124)),2)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11" t="s">
        <v>45</v>
      </c>
      <c r="F37" s="127">
        <f>ROUND((SUM(BI119:BI124)),2)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I41" s="105"/>
      <c r="L41" s="17"/>
    </row>
    <row r="42" spans="2:12" s="1" customFormat="1" ht="14.4" customHeight="1" hidden="1">
      <c r="B42" s="17"/>
      <c r="I42" s="105"/>
      <c r="L42" s="17"/>
    </row>
    <row r="43" spans="2:12" s="1" customFormat="1" ht="14.4" customHeight="1" hidden="1">
      <c r="B43" s="17"/>
      <c r="I43" s="105"/>
      <c r="L43" s="17"/>
    </row>
    <row r="44" spans="2:12" s="1" customFormat="1" ht="14.4" customHeight="1" hidden="1">
      <c r="B44" s="17"/>
      <c r="I44" s="105"/>
      <c r="L44" s="17"/>
    </row>
    <row r="45" spans="2:12" s="1" customFormat="1" ht="14.4" customHeight="1" hidden="1">
      <c r="B45" s="17"/>
      <c r="I45" s="105"/>
      <c r="L45" s="17"/>
    </row>
    <row r="46" spans="2:12" s="1" customFormat="1" ht="14.4" customHeight="1" hidden="1">
      <c r="B46" s="17"/>
      <c r="I46" s="105"/>
      <c r="L46" s="17"/>
    </row>
    <row r="47" spans="2:12" s="1" customFormat="1" ht="14.4" customHeight="1" hidden="1">
      <c r="B47" s="17"/>
      <c r="I47" s="105"/>
      <c r="L47" s="17"/>
    </row>
    <row r="48" spans="2:12" s="1" customFormat="1" ht="14.4" customHeight="1" hidden="1">
      <c r="B48" s="17"/>
      <c r="I48" s="105"/>
      <c r="L48" s="17"/>
    </row>
    <row r="49" spans="2:12" s="1" customFormat="1" ht="14.4" customHeight="1" hidden="1">
      <c r="B49" s="17"/>
      <c r="I49" s="105"/>
      <c r="L49" s="17"/>
    </row>
    <row r="50" spans="2:12" s="2" customFormat="1" ht="14.4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0" hidden="1">
      <c r="B51" s="17"/>
      <c r="L51" s="17"/>
    </row>
    <row r="52" spans="2:12" ht="10" hidden="1">
      <c r="B52" s="17"/>
      <c r="L52" s="17"/>
    </row>
    <row r="53" spans="2:12" ht="10" hidden="1">
      <c r="B53" s="17"/>
      <c r="L53" s="17"/>
    </row>
    <row r="54" spans="2:12" ht="10" hidden="1">
      <c r="B54" s="17"/>
      <c r="L54" s="17"/>
    </row>
    <row r="55" spans="2:12" ht="10" hidden="1">
      <c r="B55" s="17"/>
      <c r="L55" s="17"/>
    </row>
    <row r="56" spans="2:12" ht="10" hidden="1">
      <c r="B56" s="17"/>
      <c r="L56" s="17"/>
    </row>
    <row r="57" spans="2:12" ht="10" hidden="1">
      <c r="B57" s="17"/>
      <c r="L57" s="17"/>
    </row>
    <row r="58" spans="2:12" ht="10" hidden="1">
      <c r="B58" s="17"/>
      <c r="L58" s="17"/>
    </row>
    <row r="59" spans="2:12" ht="10" hidden="1">
      <c r="B59" s="17"/>
      <c r="L59" s="17"/>
    </row>
    <row r="60" spans="2:12" ht="10" hidden="1">
      <c r="B60" s="17"/>
      <c r="L60" s="17"/>
    </row>
    <row r="61" spans="1:31" s="2" customFormat="1" ht="12.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" hidden="1">
      <c r="B62" s="17"/>
      <c r="L62" s="17"/>
    </row>
    <row r="63" spans="2:12" ht="10" hidden="1">
      <c r="B63" s="17"/>
      <c r="L63" s="17"/>
    </row>
    <row r="64" spans="2:12" ht="10" hidden="1">
      <c r="B64" s="17"/>
      <c r="L64" s="17"/>
    </row>
    <row r="65" spans="1:31" s="2" customFormat="1" ht="13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" hidden="1">
      <c r="B66" s="17"/>
      <c r="L66" s="17"/>
    </row>
    <row r="67" spans="2:12" ht="10" hidden="1">
      <c r="B67" s="17"/>
      <c r="L67" s="17"/>
    </row>
    <row r="68" spans="2:12" ht="10" hidden="1">
      <c r="B68" s="17"/>
      <c r="L68" s="17"/>
    </row>
    <row r="69" spans="2:12" ht="10" hidden="1">
      <c r="B69" s="17"/>
      <c r="L69" s="17"/>
    </row>
    <row r="70" spans="2:12" ht="10" hidden="1">
      <c r="B70" s="17"/>
      <c r="L70" s="17"/>
    </row>
    <row r="71" spans="2:12" ht="10" hidden="1">
      <c r="B71" s="17"/>
      <c r="L71" s="17"/>
    </row>
    <row r="72" spans="2:12" ht="10" hidden="1">
      <c r="B72" s="17"/>
      <c r="L72" s="17"/>
    </row>
    <row r="73" spans="2:12" ht="10" hidden="1">
      <c r="B73" s="17"/>
      <c r="L73" s="17"/>
    </row>
    <row r="74" spans="2:12" ht="10" hidden="1">
      <c r="B74" s="17"/>
      <c r="L74" s="17"/>
    </row>
    <row r="75" spans="2:12" ht="10" hidden="1">
      <c r="B75" s="17"/>
      <c r="L75" s="17"/>
    </row>
    <row r="76" spans="1:31" s="2" customFormat="1" ht="12.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" hidden="1"/>
    <row r="79" ht="10" hidden="1"/>
    <row r="80" ht="10" hidden="1"/>
    <row r="81" spans="1:31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9" t="str">
        <f>E7</f>
        <v>Stavební úpravy objektu č.p.20 Bělá pod Bezdězem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103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1" t="str">
        <f>E9</f>
        <v>05 - EPS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parc.č.st.243 k.ú. Bělá pod Bezdězem</v>
      </c>
      <c r="G89" s="33"/>
      <c r="H89" s="33"/>
      <c r="I89" s="114" t="s">
        <v>22</v>
      </c>
      <c r="J89" s="63" t="str">
        <f>IF(J12="","",J12)</f>
        <v>11. 5. 2020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>Město Bělá pod Bezdězem</v>
      </c>
      <c r="G91" s="33"/>
      <c r="H91" s="33"/>
      <c r="I91" s="114" t="s">
        <v>30</v>
      </c>
      <c r="J91" s="29" t="str">
        <f>E21</f>
        <v>PARD Praha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Ing.Jan Budínský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106</v>
      </c>
      <c r="D94" s="154"/>
      <c r="E94" s="154"/>
      <c r="F94" s="154"/>
      <c r="G94" s="154"/>
      <c r="H94" s="154"/>
      <c r="I94" s="155"/>
      <c r="J94" s="156" t="s">
        <v>107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75" customHeight="1">
      <c r="A96" s="31"/>
      <c r="B96" s="32"/>
      <c r="C96" s="157" t="s">
        <v>108</v>
      </c>
      <c r="D96" s="33"/>
      <c r="E96" s="33"/>
      <c r="F96" s="33"/>
      <c r="G96" s="33"/>
      <c r="H96" s="33"/>
      <c r="I96" s="112"/>
      <c r="J96" s="81">
        <f>J119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109</v>
      </c>
    </row>
    <row r="97" spans="2:12" s="9" customFormat="1" ht="25" customHeight="1">
      <c r="B97" s="158"/>
      <c r="C97" s="159"/>
      <c r="D97" s="160" t="s">
        <v>1111</v>
      </c>
      <c r="E97" s="161"/>
      <c r="F97" s="161"/>
      <c r="G97" s="161"/>
      <c r="H97" s="161"/>
      <c r="I97" s="162"/>
      <c r="J97" s="163">
        <f>J120</f>
        <v>0</v>
      </c>
      <c r="K97" s="159"/>
      <c r="L97" s="164"/>
    </row>
    <row r="98" spans="2:12" s="10" customFormat="1" ht="19.9" customHeight="1">
      <c r="B98" s="165"/>
      <c r="C98" s="166"/>
      <c r="D98" s="167" t="s">
        <v>1112</v>
      </c>
      <c r="E98" s="168"/>
      <c r="F98" s="168"/>
      <c r="G98" s="168"/>
      <c r="H98" s="168"/>
      <c r="I98" s="169"/>
      <c r="J98" s="170">
        <f>J121</f>
        <v>0</v>
      </c>
      <c r="K98" s="166"/>
      <c r="L98" s="171"/>
    </row>
    <row r="99" spans="2:12" s="10" customFormat="1" ht="19.9" customHeight="1">
      <c r="B99" s="165"/>
      <c r="C99" s="166"/>
      <c r="D99" s="167" t="s">
        <v>1113</v>
      </c>
      <c r="E99" s="168"/>
      <c r="F99" s="168"/>
      <c r="G99" s="168"/>
      <c r="H99" s="168"/>
      <c r="I99" s="169"/>
      <c r="J99" s="170">
        <f>J123</f>
        <v>0</v>
      </c>
      <c r="K99" s="166"/>
      <c r="L99" s="171"/>
    </row>
    <row r="100" spans="1:31" s="2" customFormat="1" ht="21.75" customHeight="1">
      <c r="A100" s="31"/>
      <c r="B100" s="32"/>
      <c r="C100" s="33"/>
      <c r="D100" s="33"/>
      <c r="E100" s="33"/>
      <c r="F100" s="33"/>
      <c r="G100" s="33"/>
      <c r="H100" s="33"/>
      <c r="I100" s="112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7" customHeight="1">
      <c r="A101" s="31"/>
      <c r="B101" s="51"/>
      <c r="C101" s="52"/>
      <c r="D101" s="52"/>
      <c r="E101" s="52"/>
      <c r="F101" s="52"/>
      <c r="G101" s="52"/>
      <c r="H101" s="52"/>
      <c r="I101" s="149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7" customHeight="1">
      <c r="A105" s="31"/>
      <c r="B105" s="53"/>
      <c r="C105" s="54"/>
      <c r="D105" s="54"/>
      <c r="E105" s="54"/>
      <c r="F105" s="54"/>
      <c r="G105" s="54"/>
      <c r="H105" s="54"/>
      <c r="I105" s="152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5" customHeight="1">
      <c r="A106" s="31"/>
      <c r="B106" s="32"/>
      <c r="C106" s="20" t="s">
        <v>132</v>
      </c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7" customHeight="1">
      <c r="A107" s="31"/>
      <c r="B107" s="32"/>
      <c r="C107" s="33"/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79" t="str">
        <f>E7</f>
        <v>Stavební úpravy objektu č.p.20 Bělá pod Bezdězem</v>
      </c>
      <c r="F109" s="280"/>
      <c r="G109" s="280"/>
      <c r="H109" s="280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103</v>
      </c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31" t="str">
        <f>E9</f>
        <v>05 - EPS</v>
      </c>
      <c r="F111" s="281"/>
      <c r="G111" s="281"/>
      <c r="H111" s="281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7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3"/>
      <c r="E113" s="33"/>
      <c r="F113" s="24" t="str">
        <f>F12</f>
        <v>parc.č.st.243 k.ú. Bělá pod Bezdězem</v>
      </c>
      <c r="G113" s="33"/>
      <c r="H113" s="33"/>
      <c r="I113" s="114" t="s">
        <v>22</v>
      </c>
      <c r="J113" s="63" t="str">
        <f>IF(J12="","",J12)</f>
        <v>11. 5. 2020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7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15" customHeight="1">
      <c r="A115" s="31"/>
      <c r="B115" s="32"/>
      <c r="C115" s="26" t="s">
        <v>24</v>
      </c>
      <c r="D115" s="33"/>
      <c r="E115" s="33"/>
      <c r="F115" s="24" t="str">
        <f>E15</f>
        <v>Město Bělá pod Bezdězem</v>
      </c>
      <c r="G115" s="33"/>
      <c r="H115" s="33"/>
      <c r="I115" s="114" t="s">
        <v>30</v>
      </c>
      <c r="J115" s="29" t="str">
        <f>E21</f>
        <v>PARD Praha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15" customHeight="1">
      <c r="A116" s="31"/>
      <c r="B116" s="32"/>
      <c r="C116" s="26" t="s">
        <v>28</v>
      </c>
      <c r="D116" s="33"/>
      <c r="E116" s="33"/>
      <c r="F116" s="24" t="str">
        <f>IF(E18="","",E18)</f>
        <v>Vyplň údaj</v>
      </c>
      <c r="G116" s="33"/>
      <c r="H116" s="33"/>
      <c r="I116" s="114" t="s">
        <v>33</v>
      </c>
      <c r="J116" s="29" t="str">
        <f>E24</f>
        <v>Ing.Jan Budínský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25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72"/>
      <c r="B118" s="173"/>
      <c r="C118" s="174" t="s">
        <v>133</v>
      </c>
      <c r="D118" s="175" t="s">
        <v>61</v>
      </c>
      <c r="E118" s="175" t="s">
        <v>57</v>
      </c>
      <c r="F118" s="175" t="s">
        <v>58</v>
      </c>
      <c r="G118" s="175" t="s">
        <v>134</v>
      </c>
      <c r="H118" s="175" t="s">
        <v>135</v>
      </c>
      <c r="I118" s="176" t="s">
        <v>136</v>
      </c>
      <c r="J118" s="177" t="s">
        <v>107</v>
      </c>
      <c r="K118" s="178" t="s">
        <v>137</v>
      </c>
      <c r="L118" s="179"/>
      <c r="M118" s="72" t="s">
        <v>1</v>
      </c>
      <c r="N118" s="73" t="s">
        <v>40</v>
      </c>
      <c r="O118" s="73" t="s">
        <v>138</v>
      </c>
      <c r="P118" s="73" t="s">
        <v>139</v>
      </c>
      <c r="Q118" s="73" t="s">
        <v>140</v>
      </c>
      <c r="R118" s="73" t="s">
        <v>141</v>
      </c>
      <c r="S118" s="73" t="s">
        <v>142</v>
      </c>
      <c r="T118" s="74" t="s">
        <v>143</v>
      </c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1:63" s="2" customFormat="1" ht="22.75" customHeight="1">
      <c r="A119" s="31"/>
      <c r="B119" s="32"/>
      <c r="C119" s="79" t="s">
        <v>144</v>
      </c>
      <c r="D119" s="33"/>
      <c r="E119" s="33"/>
      <c r="F119" s="33"/>
      <c r="G119" s="33"/>
      <c r="H119" s="33"/>
      <c r="I119" s="112"/>
      <c r="J119" s="180">
        <f>BK119</f>
        <v>0</v>
      </c>
      <c r="K119" s="33"/>
      <c r="L119" s="36"/>
      <c r="M119" s="75"/>
      <c r="N119" s="181"/>
      <c r="O119" s="76"/>
      <c r="P119" s="182">
        <f>P120</f>
        <v>0</v>
      </c>
      <c r="Q119" s="76"/>
      <c r="R119" s="182">
        <f>R120</f>
        <v>0</v>
      </c>
      <c r="S119" s="76"/>
      <c r="T119" s="183">
        <f>T120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75</v>
      </c>
      <c r="AU119" s="14" t="s">
        <v>109</v>
      </c>
      <c r="BK119" s="184">
        <f>BK120</f>
        <v>0</v>
      </c>
    </row>
    <row r="120" spans="2:63" s="12" customFormat="1" ht="25.9" customHeight="1">
      <c r="B120" s="185"/>
      <c r="C120" s="186"/>
      <c r="D120" s="187" t="s">
        <v>75</v>
      </c>
      <c r="E120" s="188" t="s">
        <v>880</v>
      </c>
      <c r="F120" s="188" t="s">
        <v>1</v>
      </c>
      <c r="G120" s="186"/>
      <c r="H120" s="186"/>
      <c r="I120" s="189"/>
      <c r="J120" s="190">
        <f>BK120</f>
        <v>0</v>
      </c>
      <c r="K120" s="186"/>
      <c r="L120" s="191"/>
      <c r="M120" s="192"/>
      <c r="N120" s="193"/>
      <c r="O120" s="193"/>
      <c r="P120" s="194">
        <f>P121+P123</f>
        <v>0</v>
      </c>
      <c r="Q120" s="193"/>
      <c r="R120" s="194">
        <f>R121+R123</f>
        <v>0</v>
      </c>
      <c r="S120" s="193"/>
      <c r="T120" s="195">
        <f>T121+T123</f>
        <v>0</v>
      </c>
      <c r="AR120" s="196" t="s">
        <v>84</v>
      </c>
      <c r="AT120" s="197" t="s">
        <v>75</v>
      </c>
      <c r="AU120" s="197" t="s">
        <v>76</v>
      </c>
      <c r="AY120" s="196" t="s">
        <v>147</v>
      </c>
      <c r="BK120" s="198">
        <f>BK121+BK123</f>
        <v>0</v>
      </c>
    </row>
    <row r="121" spans="2:63" s="12" customFormat="1" ht="22.75" customHeight="1">
      <c r="B121" s="185"/>
      <c r="C121" s="186"/>
      <c r="D121" s="187" t="s">
        <v>75</v>
      </c>
      <c r="E121" s="199" t="s">
        <v>907</v>
      </c>
      <c r="F121" s="199" t="s">
        <v>1114</v>
      </c>
      <c r="G121" s="186"/>
      <c r="H121" s="186"/>
      <c r="I121" s="189"/>
      <c r="J121" s="200">
        <f>BK121</f>
        <v>0</v>
      </c>
      <c r="K121" s="186"/>
      <c r="L121" s="191"/>
      <c r="M121" s="192"/>
      <c r="N121" s="193"/>
      <c r="O121" s="193"/>
      <c r="P121" s="194">
        <f>P122</f>
        <v>0</v>
      </c>
      <c r="Q121" s="193"/>
      <c r="R121" s="194">
        <f>R122</f>
        <v>0</v>
      </c>
      <c r="S121" s="193"/>
      <c r="T121" s="195">
        <f>T122</f>
        <v>0</v>
      </c>
      <c r="AR121" s="196" t="s">
        <v>84</v>
      </c>
      <c r="AT121" s="197" t="s">
        <v>75</v>
      </c>
      <c r="AU121" s="197" t="s">
        <v>84</v>
      </c>
      <c r="AY121" s="196" t="s">
        <v>147</v>
      </c>
      <c r="BK121" s="198">
        <f>BK122</f>
        <v>0</v>
      </c>
    </row>
    <row r="122" spans="1:65" s="2" customFormat="1" ht="16.5" customHeight="1">
      <c r="A122" s="31"/>
      <c r="B122" s="32"/>
      <c r="C122" s="201" t="s">
        <v>84</v>
      </c>
      <c r="D122" s="201" t="s">
        <v>149</v>
      </c>
      <c r="E122" s="202" t="s">
        <v>1115</v>
      </c>
      <c r="F122" s="203" t="s">
        <v>1116</v>
      </c>
      <c r="G122" s="204" t="s">
        <v>884</v>
      </c>
      <c r="H122" s="205">
        <v>12</v>
      </c>
      <c r="I122" s="206"/>
      <c r="J122" s="207">
        <f>ROUND(I122*H122,2)</f>
        <v>0</v>
      </c>
      <c r="K122" s="208"/>
      <c r="L122" s="36"/>
      <c r="M122" s="209" t="s">
        <v>1</v>
      </c>
      <c r="N122" s="210" t="s">
        <v>41</v>
      </c>
      <c r="O122" s="68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153</v>
      </c>
      <c r="AT122" s="213" t="s">
        <v>149</v>
      </c>
      <c r="AU122" s="213" t="s">
        <v>86</v>
      </c>
      <c r="AY122" s="14" t="s">
        <v>147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4" t="s">
        <v>84</v>
      </c>
      <c r="BK122" s="214">
        <f>ROUND(I122*H122,2)</f>
        <v>0</v>
      </c>
      <c r="BL122" s="14" t="s">
        <v>153</v>
      </c>
      <c r="BM122" s="213" t="s">
        <v>86</v>
      </c>
    </row>
    <row r="123" spans="2:63" s="12" customFormat="1" ht="22.75" customHeight="1">
      <c r="B123" s="185"/>
      <c r="C123" s="186"/>
      <c r="D123" s="187" t="s">
        <v>75</v>
      </c>
      <c r="E123" s="199" t="s">
        <v>935</v>
      </c>
      <c r="F123" s="199" t="s">
        <v>1117</v>
      </c>
      <c r="G123" s="186"/>
      <c r="H123" s="186"/>
      <c r="I123" s="189"/>
      <c r="J123" s="200">
        <f>BK123</f>
        <v>0</v>
      </c>
      <c r="K123" s="186"/>
      <c r="L123" s="191"/>
      <c r="M123" s="192"/>
      <c r="N123" s="193"/>
      <c r="O123" s="193"/>
      <c r="P123" s="194">
        <f>P124</f>
        <v>0</v>
      </c>
      <c r="Q123" s="193"/>
      <c r="R123" s="194">
        <f>R124</f>
        <v>0</v>
      </c>
      <c r="S123" s="193"/>
      <c r="T123" s="195">
        <f>T124</f>
        <v>0</v>
      </c>
      <c r="AR123" s="196" t="s">
        <v>84</v>
      </c>
      <c r="AT123" s="197" t="s">
        <v>75</v>
      </c>
      <c r="AU123" s="197" t="s">
        <v>84</v>
      </c>
      <c r="AY123" s="196" t="s">
        <v>147</v>
      </c>
      <c r="BK123" s="198">
        <f>BK124</f>
        <v>0</v>
      </c>
    </row>
    <row r="124" spans="1:65" s="2" customFormat="1" ht="16.5" customHeight="1">
      <c r="A124" s="31"/>
      <c r="B124" s="32"/>
      <c r="C124" s="201" t="s">
        <v>86</v>
      </c>
      <c r="D124" s="201" t="s">
        <v>149</v>
      </c>
      <c r="E124" s="202" t="s">
        <v>1118</v>
      </c>
      <c r="F124" s="203" t="s">
        <v>1116</v>
      </c>
      <c r="G124" s="204" t="s">
        <v>884</v>
      </c>
      <c r="H124" s="205">
        <v>12</v>
      </c>
      <c r="I124" s="206"/>
      <c r="J124" s="207">
        <f>ROUND(I124*H124,2)</f>
        <v>0</v>
      </c>
      <c r="K124" s="208"/>
      <c r="L124" s="36"/>
      <c r="M124" s="226" t="s">
        <v>1</v>
      </c>
      <c r="N124" s="227" t="s">
        <v>41</v>
      </c>
      <c r="O124" s="228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153</v>
      </c>
      <c r="AT124" s="213" t="s">
        <v>149</v>
      </c>
      <c r="AU124" s="213" t="s">
        <v>86</v>
      </c>
      <c r="AY124" s="14" t="s">
        <v>147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4" t="s">
        <v>84</v>
      </c>
      <c r="BK124" s="214">
        <f>ROUND(I124*H124,2)</f>
        <v>0</v>
      </c>
      <c r="BL124" s="14" t="s">
        <v>153</v>
      </c>
      <c r="BM124" s="213" t="s">
        <v>153</v>
      </c>
    </row>
    <row r="125" spans="1:31" s="2" customFormat="1" ht="7" customHeight="1">
      <c r="A125" s="31"/>
      <c r="B125" s="51"/>
      <c r="C125" s="52"/>
      <c r="D125" s="52"/>
      <c r="E125" s="52"/>
      <c r="F125" s="52"/>
      <c r="G125" s="52"/>
      <c r="H125" s="52"/>
      <c r="I125" s="149"/>
      <c r="J125" s="52"/>
      <c r="K125" s="52"/>
      <c r="L125" s="36"/>
      <c r="M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</sheetData>
  <sheetProtection algorithmName="SHA-512" hashValue="/kg6brIrrwjaGG/bIFfw/hzprb/YxZEEkZiWubPQa3wT8RP2uUi9jzA28UOaD5FLoe2Lj3SxRDEL63XoUayJOQ==" saltValue="oC8sZmu0/Wf0kvYaieRtc5g7Cwx2ljh0poFW4VPdfQXRsLCqS4tN1fmJ0IVfcWYW+MHttygjafgEjHR3XgHz4g==" spinCount="100000" sheet="1" objects="1" scenarios="1" formatColumns="0" formatRows="0" autoFilter="0"/>
  <autoFilter ref="C118:K12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5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4" t="s">
        <v>101</v>
      </c>
    </row>
    <row r="3" spans="2:46" s="1" customFormat="1" ht="7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5" customHeight="1" hidden="1">
      <c r="B4" s="17"/>
      <c r="D4" s="109" t="s">
        <v>102</v>
      </c>
      <c r="I4" s="105"/>
      <c r="L4" s="17"/>
      <c r="M4" s="110" t="s">
        <v>10</v>
      </c>
      <c r="AT4" s="14" t="s">
        <v>4</v>
      </c>
    </row>
    <row r="5" spans="2:12" s="1" customFormat="1" ht="7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16.5" customHeight="1" hidden="1">
      <c r="B7" s="17"/>
      <c r="E7" s="272" t="str">
        <f>'Rekapitulace stavby'!K6</f>
        <v>Stavební úpravy objektu č.p.20 Bělá pod Bezdězem</v>
      </c>
      <c r="F7" s="273"/>
      <c r="G7" s="273"/>
      <c r="H7" s="273"/>
      <c r="I7" s="105"/>
      <c r="L7" s="17"/>
    </row>
    <row r="8" spans="1:31" s="2" customFormat="1" ht="12" customHeight="1" hidden="1">
      <c r="A8" s="31"/>
      <c r="B8" s="36"/>
      <c r="C8" s="31"/>
      <c r="D8" s="111" t="s">
        <v>103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4" t="s">
        <v>1119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11. 5. 2020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75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7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ROUND((SUM(BE119:BE136)),2)</f>
        <v>0</v>
      </c>
      <c r="G33" s="31"/>
      <c r="H33" s="31"/>
      <c r="I33" s="128">
        <v>0.21</v>
      </c>
      <c r="J33" s="127">
        <f>ROUND(((SUM(BE119:BE136))*I33),2)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11" t="s">
        <v>42</v>
      </c>
      <c r="F34" s="127">
        <f>ROUND((SUM(BF119:BF136)),2)</f>
        <v>0</v>
      </c>
      <c r="G34" s="31"/>
      <c r="H34" s="31"/>
      <c r="I34" s="128">
        <v>0.15</v>
      </c>
      <c r="J34" s="127">
        <f>ROUND(((SUM(BF119:BF136))*I34),2)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11" t="s">
        <v>43</v>
      </c>
      <c r="F35" s="127">
        <f>ROUND((SUM(BG119:BG136)),2)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11" t="s">
        <v>44</v>
      </c>
      <c r="F36" s="127">
        <f>ROUND((SUM(BH119:BH136)),2)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11" t="s">
        <v>45</v>
      </c>
      <c r="F37" s="127">
        <f>ROUND((SUM(BI119:BI136)),2)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I41" s="105"/>
      <c r="L41" s="17"/>
    </row>
    <row r="42" spans="2:12" s="1" customFormat="1" ht="14.4" customHeight="1" hidden="1">
      <c r="B42" s="17"/>
      <c r="I42" s="105"/>
      <c r="L42" s="17"/>
    </row>
    <row r="43" spans="2:12" s="1" customFormat="1" ht="14.4" customHeight="1" hidden="1">
      <c r="B43" s="17"/>
      <c r="I43" s="105"/>
      <c r="L43" s="17"/>
    </row>
    <row r="44" spans="2:12" s="1" customFormat="1" ht="14.4" customHeight="1" hidden="1">
      <c r="B44" s="17"/>
      <c r="I44" s="105"/>
      <c r="L44" s="17"/>
    </row>
    <row r="45" spans="2:12" s="1" customFormat="1" ht="14.4" customHeight="1" hidden="1">
      <c r="B45" s="17"/>
      <c r="I45" s="105"/>
      <c r="L45" s="17"/>
    </row>
    <row r="46" spans="2:12" s="1" customFormat="1" ht="14.4" customHeight="1" hidden="1">
      <c r="B46" s="17"/>
      <c r="I46" s="105"/>
      <c r="L46" s="17"/>
    </row>
    <row r="47" spans="2:12" s="1" customFormat="1" ht="14.4" customHeight="1" hidden="1">
      <c r="B47" s="17"/>
      <c r="I47" s="105"/>
      <c r="L47" s="17"/>
    </row>
    <row r="48" spans="2:12" s="1" customFormat="1" ht="14.4" customHeight="1" hidden="1">
      <c r="B48" s="17"/>
      <c r="I48" s="105"/>
      <c r="L48" s="17"/>
    </row>
    <row r="49" spans="2:12" s="1" customFormat="1" ht="14.4" customHeight="1" hidden="1">
      <c r="B49" s="17"/>
      <c r="I49" s="105"/>
      <c r="L49" s="17"/>
    </row>
    <row r="50" spans="2:12" s="2" customFormat="1" ht="14.4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0" hidden="1">
      <c r="B51" s="17"/>
      <c r="L51" s="17"/>
    </row>
    <row r="52" spans="2:12" ht="10" hidden="1">
      <c r="B52" s="17"/>
      <c r="L52" s="17"/>
    </row>
    <row r="53" spans="2:12" ht="10" hidden="1">
      <c r="B53" s="17"/>
      <c r="L53" s="17"/>
    </row>
    <row r="54" spans="2:12" ht="10" hidden="1">
      <c r="B54" s="17"/>
      <c r="L54" s="17"/>
    </row>
    <row r="55" spans="2:12" ht="10" hidden="1">
      <c r="B55" s="17"/>
      <c r="L55" s="17"/>
    </row>
    <row r="56" spans="2:12" ht="10" hidden="1">
      <c r="B56" s="17"/>
      <c r="L56" s="17"/>
    </row>
    <row r="57" spans="2:12" ht="10" hidden="1">
      <c r="B57" s="17"/>
      <c r="L57" s="17"/>
    </row>
    <row r="58" spans="2:12" ht="10" hidden="1">
      <c r="B58" s="17"/>
      <c r="L58" s="17"/>
    </row>
    <row r="59" spans="2:12" ht="10" hidden="1">
      <c r="B59" s="17"/>
      <c r="L59" s="17"/>
    </row>
    <row r="60" spans="2:12" ht="10" hidden="1">
      <c r="B60" s="17"/>
      <c r="L60" s="17"/>
    </row>
    <row r="61" spans="1:31" s="2" customFormat="1" ht="12.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" hidden="1">
      <c r="B62" s="17"/>
      <c r="L62" s="17"/>
    </row>
    <row r="63" spans="2:12" ht="10" hidden="1">
      <c r="B63" s="17"/>
      <c r="L63" s="17"/>
    </row>
    <row r="64" spans="2:12" ht="10" hidden="1">
      <c r="B64" s="17"/>
      <c r="L64" s="17"/>
    </row>
    <row r="65" spans="1:31" s="2" customFormat="1" ht="13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" hidden="1">
      <c r="B66" s="17"/>
      <c r="L66" s="17"/>
    </row>
    <row r="67" spans="2:12" ht="10" hidden="1">
      <c r="B67" s="17"/>
      <c r="L67" s="17"/>
    </row>
    <row r="68" spans="2:12" ht="10" hidden="1">
      <c r="B68" s="17"/>
      <c r="L68" s="17"/>
    </row>
    <row r="69" spans="2:12" ht="10" hidden="1">
      <c r="B69" s="17"/>
      <c r="L69" s="17"/>
    </row>
    <row r="70" spans="2:12" ht="10" hidden="1">
      <c r="B70" s="17"/>
      <c r="L70" s="17"/>
    </row>
    <row r="71" spans="2:12" ht="10" hidden="1">
      <c r="B71" s="17"/>
      <c r="L71" s="17"/>
    </row>
    <row r="72" spans="2:12" ht="10" hidden="1">
      <c r="B72" s="17"/>
      <c r="L72" s="17"/>
    </row>
    <row r="73" spans="2:12" ht="10" hidden="1">
      <c r="B73" s="17"/>
      <c r="L73" s="17"/>
    </row>
    <row r="74" spans="2:12" ht="10" hidden="1">
      <c r="B74" s="17"/>
      <c r="L74" s="17"/>
    </row>
    <row r="75" spans="2:12" ht="10" hidden="1">
      <c r="B75" s="17"/>
      <c r="L75" s="17"/>
    </row>
    <row r="76" spans="1:31" s="2" customFormat="1" ht="12.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" hidden="1"/>
    <row r="79" ht="10" hidden="1"/>
    <row r="80" ht="10" hidden="1"/>
    <row r="81" spans="1:31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105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9" t="str">
        <f>E7</f>
        <v>Stavební úpravy objektu č.p.20 Bělá pod Bezdězem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103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1" t="str">
        <f>E9</f>
        <v>06 - VZT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parc.č.st.243 k.ú. Bělá pod Bezdězem</v>
      </c>
      <c r="G89" s="33"/>
      <c r="H89" s="33"/>
      <c r="I89" s="114" t="s">
        <v>22</v>
      </c>
      <c r="J89" s="63" t="str">
        <f>IF(J12="","",J12)</f>
        <v>11. 5. 2020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>Město Bělá pod Bezdězem</v>
      </c>
      <c r="G91" s="33"/>
      <c r="H91" s="33"/>
      <c r="I91" s="114" t="s">
        <v>30</v>
      </c>
      <c r="J91" s="29" t="str">
        <f>E21</f>
        <v>PARD Praha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Ing.Jan Budínský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106</v>
      </c>
      <c r="D94" s="154"/>
      <c r="E94" s="154"/>
      <c r="F94" s="154"/>
      <c r="G94" s="154"/>
      <c r="H94" s="154"/>
      <c r="I94" s="155"/>
      <c r="J94" s="156" t="s">
        <v>107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75" customHeight="1">
      <c r="A96" s="31"/>
      <c r="B96" s="32"/>
      <c r="C96" s="157" t="s">
        <v>108</v>
      </c>
      <c r="D96" s="33"/>
      <c r="E96" s="33"/>
      <c r="F96" s="33"/>
      <c r="G96" s="33"/>
      <c r="H96" s="33"/>
      <c r="I96" s="112"/>
      <c r="J96" s="81">
        <f>J119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109</v>
      </c>
    </row>
    <row r="97" spans="2:12" s="9" customFormat="1" ht="25" customHeight="1">
      <c r="B97" s="158"/>
      <c r="C97" s="159"/>
      <c r="D97" s="160" t="s">
        <v>1120</v>
      </c>
      <c r="E97" s="161"/>
      <c r="F97" s="161"/>
      <c r="G97" s="161"/>
      <c r="H97" s="161"/>
      <c r="I97" s="162"/>
      <c r="J97" s="163">
        <f>J120</f>
        <v>0</v>
      </c>
      <c r="K97" s="159"/>
      <c r="L97" s="164"/>
    </row>
    <row r="98" spans="2:12" s="9" customFormat="1" ht="25" customHeight="1">
      <c r="B98" s="158"/>
      <c r="C98" s="159"/>
      <c r="D98" s="160" t="s">
        <v>1121</v>
      </c>
      <c r="E98" s="161"/>
      <c r="F98" s="161"/>
      <c r="G98" s="161"/>
      <c r="H98" s="161"/>
      <c r="I98" s="162"/>
      <c r="J98" s="163">
        <f>J126</f>
        <v>0</v>
      </c>
      <c r="K98" s="159"/>
      <c r="L98" s="164"/>
    </row>
    <row r="99" spans="2:12" s="9" customFormat="1" ht="25" customHeight="1">
      <c r="B99" s="158"/>
      <c r="C99" s="159"/>
      <c r="D99" s="160" t="s">
        <v>1122</v>
      </c>
      <c r="E99" s="161"/>
      <c r="F99" s="161"/>
      <c r="G99" s="161"/>
      <c r="H99" s="161"/>
      <c r="I99" s="162"/>
      <c r="J99" s="163">
        <f>J132</f>
        <v>0</v>
      </c>
      <c r="K99" s="159"/>
      <c r="L99" s="164"/>
    </row>
    <row r="100" spans="1:31" s="2" customFormat="1" ht="21.75" customHeight="1">
      <c r="A100" s="31"/>
      <c r="B100" s="32"/>
      <c r="C100" s="33"/>
      <c r="D100" s="33"/>
      <c r="E100" s="33"/>
      <c r="F100" s="33"/>
      <c r="G100" s="33"/>
      <c r="H100" s="33"/>
      <c r="I100" s="112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7" customHeight="1">
      <c r="A101" s="31"/>
      <c r="B101" s="51"/>
      <c r="C101" s="52"/>
      <c r="D101" s="52"/>
      <c r="E101" s="52"/>
      <c r="F101" s="52"/>
      <c r="G101" s="52"/>
      <c r="H101" s="52"/>
      <c r="I101" s="149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7" customHeight="1">
      <c r="A105" s="31"/>
      <c r="B105" s="53"/>
      <c r="C105" s="54"/>
      <c r="D105" s="54"/>
      <c r="E105" s="54"/>
      <c r="F105" s="54"/>
      <c r="G105" s="54"/>
      <c r="H105" s="54"/>
      <c r="I105" s="152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5" customHeight="1">
      <c r="A106" s="31"/>
      <c r="B106" s="32"/>
      <c r="C106" s="20" t="s">
        <v>132</v>
      </c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7" customHeight="1">
      <c r="A107" s="31"/>
      <c r="B107" s="32"/>
      <c r="C107" s="33"/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79" t="str">
        <f>E7</f>
        <v>Stavební úpravy objektu č.p.20 Bělá pod Bezdězem</v>
      </c>
      <c r="F109" s="280"/>
      <c r="G109" s="280"/>
      <c r="H109" s="280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103</v>
      </c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31" t="str">
        <f>E9</f>
        <v>06 - VZT</v>
      </c>
      <c r="F111" s="281"/>
      <c r="G111" s="281"/>
      <c r="H111" s="281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7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3"/>
      <c r="E113" s="33"/>
      <c r="F113" s="24" t="str">
        <f>F12</f>
        <v>parc.č.st.243 k.ú. Bělá pod Bezdězem</v>
      </c>
      <c r="G113" s="33"/>
      <c r="H113" s="33"/>
      <c r="I113" s="114" t="s">
        <v>22</v>
      </c>
      <c r="J113" s="63" t="str">
        <f>IF(J12="","",J12)</f>
        <v>11. 5. 2020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7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15" customHeight="1">
      <c r="A115" s="31"/>
      <c r="B115" s="32"/>
      <c r="C115" s="26" t="s">
        <v>24</v>
      </c>
      <c r="D115" s="33"/>
      <c r="E115" s="33"/>
      <c r="F115" s="24" t="str">
        <f>E15</f>
        <v>Město Bělá pod Bezdězem</v>
      </c>
      <c r="G115" s="33"/>
      <c r="H115" s="33"/>
      <c r="I115" s="114" t="s">
        <v>30</v>
      </c>
      <c r="J115" s="29" t="str">
        <f>E21</f>
        <v>PARD Praha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15" customHeight="1">
      <c r="A116" s="31"/>
      <c r="B116" s="32"/>
      <c r="C116" s="26" t="s">
        <v>28</v>
      </c>
      <c r="D116" s="33"/>
      <c r="E116" s="33"/>
      <c r="F116" s="24" t="str">
        <f>IF(E18="","",E18)</f>
        <v>Vyplň údaj</v>
      </c>
      <c r="G116" s="33"/>
      <c r="H116" s="33"/>
      <c r="I116" s="114" t="s">
        <v>33</v>
      </c>
      <c r="J116" s="29" t="str">
        <f>E24</f>
        <v>Ing.Jan Budínský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25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72"/>
      <c r="B118" s="173"/>
      <c r="C118" s="174" t="s">
        <v>133</v>
      </c>
      <c r="D118" s="175" t="s">
        <v>61</v>
      </c>
      <c r="E118" s="175" t="s">
        <v>57</v>
      </c>
      <c r="F118" s="175" t="s">
        <v>58</v>
      </c>
      <c r="G118" s="175" t="s">
        <v>134</v>
      </c>
      <c r="H118" s="175" t="s">
        <v>135</v>
      </c>
      <c r="I118" s="176" t="s">
        <v>136</v>
      </c>
      <c r="J118" s="177" t="s">
        <v>107</v>
      </c>
      <c r="K118" s="178" t="s">
        <v>137</v>
      </c>
      <c r="L118" s="179"/>
      <c r="M118" s="72" t="s">
        <v>1</v>
      </c>
      <c r="N118" s="73" t="s">
        <v>40</v>
      </c>
      <c r="O118" s="73" t="s">
        <v>138</v>
      </c>
      <c r="P118" s="73" t="s">
        <v>139</v>
      </c>
      <c r="Q118" s="73" t="s">
        <v>140</v>
      </c>
      <c r="R118" s="73" t="s">
        <v>141</v>
      </c>
      <c r="S118" s="73" t="s">
        <v>142</v>
      </c>
      <c r="T118" s="74" t="s">
        <v>143</v>
      </c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1:63" s="2" customFormat="1" ht="22.75" customHeight="1">
      <c r="A119" s="31"/>
      <c r="B119" s="32"/>
      <c r="C119" s="79" t="s">
        <v>144</v>
      </c>
      <c r="D119" s="33"/>
      <c r="E119" s="33"/>
      <c r="F119" s="33"/>
      <c r="G119" s="33"/>
      <c r="H119" s="33"/>
      <c r="I119" s="112"/>
      <c r="J119" s="180">
        <f>BK119</f>
        <v>0</v>
      </c>
      <c r="K119" s="33"/>
      <c r="L119" s="36"/>
      <c r="M119" s="75"/>
      <c r="N119" s="181"/>
      <c r="O119" s="76"/>
      <c r="P119" s="182">
        <f>P120+P126+P132</f>
        <v>0</v>
      </c>
      <c r="Q119" s="76"/>
      <c r="R119" s="182">
        <f>R120+R126+R132</f>
        <v>0</v>
      </c>
      <c r="S119" s="76"/>
      <c r="T119" s="183">
        <f>T120+T126+T132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75</v>
      </c>
      <c r="AU119" s="14" t="s">
        <v>109</v>
      </c>
      <c r="BK119" s="184">
        <f>BK120+BK126+BK132</f>
        <v>0</v>
      </c>
    </row>
    <row r="120" spans="2:63" s="12" customFormat="1" ht="25.9" customHeight="1">
      <c r="B120" s="185"/>
      <c r="C120" s="186"/>
      <c r="D120" s="187" t="s">
        <v>75</v>
      </c>
      <c r="E120" s="188" t="s">
        <v>880</v>
      </c>
      <c r="F120" s="188" t="s">
        <v>1123</v>
      </c>
      <c r="G120" s="186"/>
      <c r="H120" s="186"/>
      <c r="I120" s="189"/>
      <c r="J120" s="190">
        <f>BK120</f>
        <v>0</v>
      </c>
      <c r="K120" s="186"/>
      <c r="L120" s="191"/>
      <c r="M120" s="192"/>
      <c r="N120" s="193"/>
      <c r="O120" s="193"/>
      <c r="P120" s="194">
        <f>SUM(P121:P125)</f>
        <v>0</v>
      </c>
      <c r="Q120" s="193"/>
      <c r="R120" s="194">
        <f>SUM(R121:R125)</f>
        <v>0</v>
      </c>
      <c r="S120" s="193"/>
      <c r="T120" s="195">
        <f>SUM(T121:T125)</f>
        <v>0</v>
      </c>
      <c r="AR120" s="196" t="s">
        <v>84</v>
      </c>
      <c r="AT120" s="197" t="s">
        <v>75</v>
      </c>
      <c r="AU120" s="197" t="s">
        <v>76</v>
      </c>
      <c r="AY120" s="196" t="s">
        <v>147</v>
      </c>
      <c r="BK120" s="198">
        <f>SUM(BK121:BK125)</f>
        <v>0</v>
      </c>
    </row>
    <row r="121" spans="1:65" s="2" customFormat="1" ht="21.75" customHeight="1">
      <c r="A121" s="31"/>
      <c r="B121" s="32"/>
      <c r="C121" s="201" t="s">
        <v>84</v>
      </c>
      <c r="D121" s="201" t="s">
        <v>149</v>
      </c>
      <c r="E121" s="202" t="s">
        <v>1124</v>
      </c>
      <c r="F121" s="203" t="s">
        <v>1125</v>
      </c>
      <c r="G121" s="204" t="s">
        <v>884</v>
      </c>
      <c r="H121" s="205">
        <v>9</v>
      </c>
      <c r="I121" s="206"/>
      <c r="J121" s="207">
        <f>ROUND(I121*H121,2)</f>
        <v>0</v>
      </c>
      <c r="K121" s="208"/>
      <c r="L121" s="36"/>
      <c r="M121" s="209" t="s">
        <v>1</v>
      </c>
      <c r="N121" s="210" t="s">
        <v>41</v>
      </c>
      <c r="O121" s="68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13" t="s">
        <v>153</v>
      </c>
      <c r="AT121" s="213" t="s">
        <v>149</v>
      </c>
      <c r="AU121" s="213" t="s">
        <v>84</v>
      </c>
      <c r="AY121" s="14" t="s">
        <v>147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4" t="s">
        <v>84</v>
      </c>
      <c r="BK121" s="214">
        <f>ROUND(I121*H121,2)</f>
        <v>0</v>
      </c>
      <c r="BL121" s="14" t="s">
        <v>153</v>
      </c>
      <c r="BM121" s="213" t="s">
        <v>86</v>
      </c>
    </row>
    <row r="122" spans="1:65" s="2" customFormat="1" ht="21.75" customHeight="1">
      <c r="A122" s="31"/>
      <c r="B122" s="32"/>
      <c r="C122" s="201" t="s">
        <v>86</v>
      </c>
      <c r="D122" s="201" t="s">
        <v>149</v>
      </c>
      <c r="E122" s="202" t="s">
        <v>1126</v>
      </c>
      <c r="F122" s="203" t="s">
        <v>1127</v>
      </c>
      <c r="G122" s="204" t="s">
        <v>884</v>
      </c>
      <c r="H122" s="205">
        <v>4</v>
      </c>
      <c r="I122" s="206"/>
      <c r="J122" s="207">
        <f>ROUND(I122*H122,2)</f>
        <v>0</v>
      </c>
      <c r="K122" s="208"/>
      <c r="L122" s="36"/>
      <c r="M122" s="209" t="s">
        <v>1</v>
      </c>
      <c r="N122" s="210" t="s">
        <v>41</v>
      </c>
      <c r="O122" s="68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153</v>
      </c>
      <c r="AT122" s="213" t="s">
        <v>149</v>
      </c>
      <c r="AU122" s="213" t="s">
        <v>84</v>
      </c>
      <c r="AY122" s="14" t="s">
        <v>147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4" t="s">
        <v>84</v>
      </c>
      <c r="BK122" s="214">
        <f>ROUND(I122*H122,2)</f>
        <v>0</v>
      </c>
      <c r="BL122" s="14" t="s">
        <v>153</v>
      </c>
      <c r="BM122" s="213" t="s">
        <v>153</v>
      </c>
    </row>
    <row r="123" spans="1:65" s="2" customFormat="1" ht="21.75" customHeight="1">
      <c r="A123" s="31"/>
      <c r="B123" s="32"/>
      <c r="C123" s="201" t="s">
        <v>159</v>
      </c>
      <c r="D123" s="201" t="s">
        <v>149</v>
      </c>
      <c r="E123" s="202" t="s">
        <v>1128</v>
      </c>
      <c r="F123" s="203" t="s">
        <v>1129</v>
      </c>
      <c r="G123" s="204" t="s">
        <v>884</v>
      </c>
      <c r="H123" s="205">
        <v>9</v>
      </c>
      <c r="I123" s="206"/>
      <c r="J123" s="207">
        <f>ROUND(I123*H123,2)</f>
        <v>0</v>
      </c>
      <c r="K123" s="208"/>
      <c r="L123" s="36"/>
      <c r="M123" s="209" t="s">
        <v>1</v>
      </c>
      <c r="N123" s="210" t="s">
        <v>41</v>
      </c>
      <c r="O123" s="6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153</v>
      </c>
      <c r="AT123" s="213" t="s">
        <v>149</v>
      </c>
      <c r="AU123" s="213" t="s">
        <v>84</v>
      </c>
      <c r="AY123" s="14" t="s">
        <v>147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4" t="s">
        <v>84</v>
      </c>
      <c r="BK123" s="214">
        <f>ROUND(I123*H123,2)</f>
        <v>0</v>
      </c>
      <c r="BL123" s="14" t="s">
        <v>153</v>
      </c>
      <c r="BM123" s="213" t="s">
        <v>171</v>
      </c>
    </row>
    <row r="124" spans="1:65" s="2" customFormat="1" ht="16.5" customHeight="1">
      <c r="A124" s="31"/>
      <c r="B124" s="32"/>
      <c r="C124" s="201" t="s">
        <v>153</v>
      </c>
      <c r="D124" s="201" t="s">
        <v>149</v>
      </c>
      <c r="E124" s="202" t="s">
        <v>1130</v>
      </c>
      <c r="F124" s="203" t="s">
        <v>1131</v>
      </c>
      <c r="G124" s="204" t="s">
        <v>1132</v>
      </c>
      <c r="H124" s="205">
        <v>40</v>
      </c>
      <c r="I124" s="206"/>
      <c r="J124" s="207">
        <f>ROUND(I124*H124,2)</f>
        <v>0</v>
      </c>
      <c r="K124" s="208"/>
      <c r="L124" s="36"/>
      <c r="M124" s="209" t="s">
        <v>1</v>
      </c>
      <c r="N124" s="210" t="s">
        <v>41</v>
      </c>
      <c r="O124" s="68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153</v>
      </c>
      <c r="AT124" s="213" t="s">
        <v>149</v>
      </c>
      <c r="AU124" s="213" t="s">
        <v>84</v>
      </c>
      <c r="AY124" s="14" t="s">
        <v>147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4" t="s">
        <v>84</v>
      </c>
      <c r="BK124" s="214">
        <f>ROUND(I124*H124,2)</f>
        <v>0</v>
      </c>
      <c r="BL124" s="14" t="s">
        <v>153</v>
      </c>
      <c r="BM124" s="213" t="s">
        <v>180</v>
      </c>
    </row>
    <row r="125" spans="1:65" s="2" customFormat="1" ht="16.5" customHeight="1">
      <c r="A125" s="31"/>
      <c r="B125" s="32"/>
      <c r="C125" s="201" t="s">
        <v>167</v>
      </c>
      <c r="D125" s="201" t="s">
        <v>149</v>
      </c>
      <c r="E125" s="202" t="s">
        <v>1133</v>
      </c>
      <c r="F125" s="203" t="s">
        <v>1134</v>
      </c>
      <c r="G125" s="204" t="s">
        <v>1132</v>
      </c>
      <c r="H125" s="205">
        <v>72</v>
      </c>
      <c r="I125" s="206"/>
      <c r="J125" s="207">
        <f>ROUND(I125*H125,2)</f>
        <v>0</v>
      </c>
      <c r="K125" s="208"/>
      <c r="L125" s="36"/>
      <c r="M125" s="209" t="s">
        <v>1</v>
      </c>
      <c r="N125" s="210" t="s">
        <v>41</v>
      </c>
      <c r="O125" s="68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153</v>
      </c>
      <c r="AT125" s="213" t="s">
        <v>149</v>
      </c>
      <c r="AU125" s="213" t="s">
        <v>84</v>
      </c>
      <c r="AY125" s="14" t="s">
        <v>147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4" t="s">
        <v>84</v>
      </c>
      <c r="BK125" s="214">
        <f>ROUND(I125*H125,2)</f>
        <v>0</v>
      </c>
      <c r="BL125" s="14" t="s">
        <v>153</v>
      </c>
      <c r="BM125" s="213" t="s">
        <v>189</v>
      </c>
    </row>
    <row r="126" spans="2:63" s="12" customFormat="1" ht="25.9" customHeight="1">
      <c r="B126" s="185"/>
      <c r="C126" s="186"/>
      <c r="D126" s="187" t="s">
        <v>75</v>
      </c>
      <c r="E126" s="188" t="s">
        <v>907</v>
      </c>
      <c r="F126" s="188" t="s">
        <v>1135</v>
      </c>
      <c r="G126" s="186"/>
      <c r="H126" s="186"/>
      <c r="I126" s="189"/>
      <c r="J126" s="190">
        <f>BK126</f>
        <v>0</v>
      </c>
      <c r="K126" s="186"/>
      <c r="L126" s="191"/>
      <c r="M126" s="192"/>
      <c r="N126" s="193"/>
      <c r="O126" s="193"/>
      <c r="P126" s="194">
        <f>SUM(P127:P131)</f>
        <v>0</v>
      </c>
      <c r="Q126" s="193"/>
      <c r="R126" s="194">
        <f>SUM(R127:R131)</f>
        <v>0</v>
      </c>
      <c r="S126" s="193"/>
      <c r="T126" s="195">
        <f>SUM(T127:T131)</f>
        <v>0</v>
      </c>
      <c r="AR126" s="196" t="s">
        <v>84</v>
      </c>
      <c r="AT126" s="197" t="s">
        <v>75</v>
      </c>
      <c r="AU126" s="197" t="s">
        <v>76</v>
      </c>
      <c r="AY126" s="196" t="s">
        <v>147</v>
      </c>
      <c r="BK126" s="198">
        <f>SUM(BK127:BK131)</f>
        <v>0</v>
      </c>
    </row>
    <row r="127" spans="1:65" s="2" customFormat="1" ht="21.75" customHeight="1">
      <c r="A127" s="31"/>
      <c r="B127" s="32"/>
      <c r="C127" s="201" t="s">
        <v>171</v>
      </c>
      <c r="D127" s="201" t="s">
        <v>149</v>
      </c>
      <c r="E127" s="202" t="s">
        <v>1136</v>
      </c>
      <c r="F127" s="203" t="s">
        <v>1137</v>
      </c>
      <c r="G127" s="204" t="s">
        <v>884</v>
      </c>
      <c r="H127" s="205">
        <v>9</v>
      </c>
      <c r="I127" s="206"/>
      <c r="J127" s="207">
        <f>ROUND(I127*H127,2)</f>
        <v>0</v>
      </c>
      <c r="K127" s="208"/>
      <c r="L127" s="36"/>
      <c r="M127" s="209" t="s">
        <v>1</v>
      </c>
      <c r="N127" s="210" t="s">
        <v>41</v>
      </c>
      <c r="O127" s="68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153</v>
      </c>
      <c r="AT127" s="213" t="s">
        <v>149</v>
      </c>
      <c r="AU127" s="213" t="s">
        <v>84</v>
      </c>
      <c r="AY127" s="14" t="s">
        <v>147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4" t="s">
        <v>84</v>
      </c>
      <c r="BK127" s="214">
        <f>ROUND(I127*H127,2)</f>
        <v>0</v>
      </c>
      <c r="BL127" s="14" t="s">
        <v>153</v>
      </c>
      <c r="BM127" s="213" t="s">
        <v>197</v>
      </c>
    </row>
    <row r="128" spans="1:65" s="2" customFormat="1" ht="21.75" customHeight="1">
      <c r="A128" s="31"/>
      <c r="B128" s="32"/>
      <c r="C128" s="201" t="s">
        <v>176</v>
      </c>
      <c r="D128" s="201" t="s">
        <v>149</v>
      </c>
      <c r="E128" s="202" t="s">
        <v>1138</v>
      </c>
      <c r="F128" s="203" t="s">
        <v>1139</v>
      </c>
      <c r="G128" s="204" t="s">
        <v>884</v>
      </c>
      <c r="H128" s="205">
        <v>4</v>
      </c>
      <c r="I128" s="206"/>
      <c r="J128" s="207">
        <f>ROUND(I128*H128,2)</f>
        <v>0</v>
      </c>
      <c r="K128" s="208"/>
      <c r="L128" s="36"/>
      <c r="M128" s="209" t="s">
        <v>1</v>
      </c>
      <c r="N128" s="210" t="s">
        <v>41</v>
      </c>
      <c r="O128" s="68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153</v>
      </c>
      <c r="AT128" s="213" t="s">
        <v>149</v>
      </c>
      <c r="AU128" s="213" t="s">
        <v>84</v>
      </c>
      <c r="AY128" s="14" t="s">
        <v>147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4" t="s">
        <v>84</v>
      </c>
      <c r="BK128" s="214">
        <f>ROUND(I128*H128,2)</f>
        <v>0</v>
      </c>
      <c r="BL128" s="14" t="s">
        <v>153</v>
      </c>
      <c r="BM128" s="213" t="s">
        <v>206</v>
      </c>
    </row>
    <row r="129" spans="1:65" s="2" customFormat="1" ht="21.75" customHeight="1">
      <c r="A129" s="31"/>
      <c r="B129" s="32"/>
      <c r="C129" s="201" t="s">
        <v>180</v>
      </c>
      <c r="D129" s="201" t="s">
        <v>149</v>
      </c>
      <c r="E129" s="202" t="s">
        <v>1140</v>
      </c>
      <c r="F129" s="203" t="s">
        <v>1141</v>
      </c>
      <c r="G129" s="204" t="s">
        <v>884</v>
      </c>
      <c r="H129" s="205">
        <v>9</v>
      </c>
      <c r="I129" s="206"/>
      <c r="J129" s="207">
        <f>ROUND(I129*H129,2)</f>
        <v>0</v>
      </c>
      <c r="K129" s="208"/>
      <c r="L129" s="36"/>
      <c r="M129" s="209" t="s">
        <v>1</v>
      </c>
      <c r="N129" s="210" t="s">
        <v>41</v>
      </c>
      <c r="O129" s="68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153</v>
      </c>
      <c r="AT129" s="213" t="s">
        <v>149</v>
      </c>
      <c r="AU129" s="213" t="s">
        <v>84</v>
      </c>
      <c r="AY129" s="14" t="s">
        <v>147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4" t="s">
        <v>84</v>
      </c>
      <c r="BK129" s="214">
        <f>ROUND(I129*H129,2)</f>
        <v>0</v>
      </c>
      <c r="BL129" s="14" t="s">
        <v>153</v>
      </c>
      <c r="BM129" s="213" t="s">
        <v>214</v>
      </c>
    </row>
    <row r="130" spans="1:65" s="2" customFormat="1" ht="16.5" customHeight="1">
      <c r="A130" s="31"/>
      <c r="B130" s="32"/>
      <c r="C130" s="201" t="s">
        <v>185</v>
      </c>
      <c r="D130" s="201" t="s">
        <v>149</v>
      </c>
      <c r="E130" s="202" t="s">
        <v>1142</v>
      </c>
      <c r="F130" s="203" t="s">
        <v>1143</v>
      </c>
      <c r="G130" s="204" t="s">
        <v>1132</v>
      </c>
      <c r="H130" s="205">
        <v>40</v>
      </c>
      <c r="I130" s="206"/>
      <c r="J130" s="207">
        <f>ROUND(I130*H130,2)</f>
        <v>0</v>
      </c>
      <c r="K130" s="208"/>
      <c r="L130" s="36"/>
      <c r="M130" s="209" t="s">
        <v>1</v>
      </c>
      <c r="N130" s="210" t="s">
        <v>41</v>
      </c>
      <c r="O130" s="68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153</v>
      </c>
      <c r="AT130" s="213" t="s">
        <v>149</v>
      </c>
      <c r="AU130" s="213" t="s">
        <v>84</v>
      </c>
      <c r="AY130" s="14" t="s">
        <v>147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4" t="s">
        <v>84</v>
      </c>
      <c r="BK130" s="214">
        <f>ROUND(I130*H130,2)</f>
        <v>0</v>
      </c>
      <c r="BL130" s="14" t="s">
        <v>153</v>
      </c>
      <c r="BM130" s="213" t="s">
        <v>222</v>
      </c>
    </row>
    <row r="131" spans="1:65" s="2" customFormat="1" ht="16.5" customHeight="1">
      <c r="A131" s="31"/>
      <c r="B131" s="32"/>
      <c r="C131" s="201" t="s">
        <v>189</v>
      </c>
      <c r="D131" s="201" t="s">
        <v>149</v>
      </c>
      <c r="E131" s="202" t="s">
        <v>1144</v>
      </c>
      <c r="F131" s="203" t="s">
        <v>1145</v>
      </c>
      <c r="G131" s="204" t="s">
        <v>1132</v>
      </c>
      <c r="H131" s="205">
        <v>72</v>
      </c>
      <c r="I131" s="206"/>
      <c r="J131" s="207">
        <f>ROUND(I131*H131,2)</f>
        <v>0</v>
      </c>
      <c r="K131" s="208"/>
      <c r="L131" s="36"/>
      <c r="M131" s="209" t="s">
        <v>1</v>
      </c>
      <c r="N131" s="210" t="s">
        <v>41</v>
      </c>
      <c r="O131" s="68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153</v>
      </c>
      <c r="AT131" s="213" t="s">
        <v>149</v>
      </c>
      <c r="AU131" s="213" t="s">
        <v>84</v>
      </c>
      <c r="AY131" s="14" t="s">
        <v>147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4" t="s">
        <v>84</v>
      </c>
      <c r="BK131" s="214">
        <f>ROUND(I131*H131,2)</f>
        <v>0</v>
      </c>
      <c r="BL131" s="14" t="s">
        <v>153</v>
      </c>
      <c r="BM131" s="213" t="s">
        <v>231</v>
      </c>
    </row>
    <row r="132" spans="2:63" s="12" customFormat="1" ht="25.9" customHeight="1">
      <c r="B132" s="185"/>
      <c r="C132" s="186"/>
      <c r="D132" s="187" t="s">
        <v>75</v>
      </c>
      <c r="E132" s="188" t="s">
        <v>935</v>
      </c>
      <c r="F132" s="188" t="s">
        <v>1102</v>
      </c>
      <c r="G132" s="186"/>
      <c r="H132" s="186"/>
      <c r="I132" s="189"/>
      <c r="J132" s="190">
        <f>BK132</f>
        <v>0</v>
      </c>
      <c r="K132" s="186"/>
      <c r="L132" s="191"/>
      <c r="M132" s="192"/>
      <c r="N132" s="193"/>
      <c r="O132" s="193"/>
      <c r="P132" s="194">
        <f>SUM(P133:P136)</f>
        <v>0</v>
      </c>
      <c r="Q132" s="193"/>
      <c r="R132" s="194">
        <f>SUM(R133:R136)</f>
        <v>0</v>
      </c>
      <c r="S132" s="193"/>
      <c r="T132" s="195">
        <f>SUM(T133:T136)</f>
        <v>0</v>
      </c>
      <c r="AR132" s="196" t="s">
        <v>84</v>
      </c>
      <c r="AT132" s="197" t="s">
        <v>75</v>
      </c>
      <c r="AU132" s="197" t="s">
        <v>76</v>
      </c>
      <c r="AY132" s="196" t="s">
        <v>147</v>
      </c>
      <c r="BK132" s="198">
        <f>SUM(BK133:BK136)</f>
        <v>0</v>
      </c>
    </row>
    <row r="133" spans="1:65" s="2" customFormat="1" ht="16.5" customHeight="1">
      <c r="A133" s="31"/>
      <c r="B133" s="32"/>
      <c r="C133" s="201" t="s">
        <v>193</v>
      </c>
      <c r="D133" s="201" t="s">
        <v>149</v>
      </c>
      <c r="E133" s="202" t="s">
        <v>1146</v>
      </c>
      <c r="F133" s="203" t="s">
        <v>1147</v>
      </c>
      <c r="G133" s="204" t="s">
        <v>183</v>
      </c>
      <c r="H133" s="205">
        <v>1</v>
      </c>
      <c r="I133" s="206"/>
      <c r="J133" s="207">
        <f>ROUND(I133*H133,2)</f>
        <v>0</v>
      </c>
      <c r="K133" s="208"/>
      <c r="L133" s="36"/>
      <c r="M133" s="209" t="s">
        <v>1</v>
      </c>
      <c r="N133" s="210" t="s">
        <v>41</v>
      </c>
      <c r="O133" s="68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153</v>
      </c>
      <c r="AT133" s="213" t="s">
        <v>149</v>
      </c>
      <c r="AU133" s="213" t="s">
        <v>84</v>
      </c>
      <c r="AY133" s="14" t="s">
        <v>147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4" t="s">
        <v>84</v>
      </c>
      <c r="BK133" s="214">
        <f>ROUND(I133*H133,2)</f>
        <v>0</v>
      </c>
      <c r="BL133" s="14" t="s">
        <v>153</v>
      </c>
      <c r="BM133" s="213" t="s">
        <v>238</v>
      </c>
    </row>
    <row r="134" spans="1:65" s="2" customFormat="1" ht="21.75" customHeight="1">
      <c r="A134" s="31"/>
      <c r="B134" s="32"/>
      <c r="C134" s="201" t="s">
        <v>197</v>
      </c>
      <c r="D134" s="201" t="s">
        <v>149</v>
      </c>
      <c r="E134" s="202" t="s">
        <v>1148</v>
      </c>
      <c r="F134" s="203" t="s">
        <v>966</v>
      </c>
      <c r="G134" s="204" t="s">
        <v>183</v>
      </c>
      <c r="H134" s="205">
        <v>1</v>
      </c>
      <c r="I134" s="206"/>
      <c r="J134" s="207">
        <f>ROUND(I134*H134,2)</f>
        <v>0</v>
      </c>
      <c r="K134" s="208"/>
      <c r="L134" s="36"/>
      <c r="M134" s="209" t="s">
        <v>1</v>
      </c>
      <c r="N134" s="210" t="s">
        <v>41</v>
      </c>
      <c r="O134" s="68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153</v>
      </c>
      <c r="AT134" s="213" t="s">
        <v>149</v>
      </c>
      <c r="AU134" s="213" t="s">
        <v>84</v>
      </c>
      <c r="AY134" s="14" t="s">
        <v>147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4" t="s">
        <v>84</v>
      </c>
      <c r="BK134" s="214">
        <f>ROUND(I134*H134,2)</f>
        <v>0</v>
      </c>
      <c r="BL134" s="14" t="s">
        <v>153</v>
      </c>
      <c r="BM134" s="213" t="s">
        <v>247</v>
      </c>
    </row>
    <row r="135" spans="1:65" s="2" customFormat="1" ht="16.5" customHeight="1">
      <c r="A135" s="31"/>
      <c r="B135" s="32"/>
      <c r="C135" s="201" t="s">
        <v>202</v>
      </c>
      <c r="D135" s="201" t="s">
        <v>149</v>
      </c>
      <c r="E135" s="202" t="s">
        <v>1149</v>
      </c>
      <c r="F135" s="203" t="s">
        <v>970</v>
      </c>
      <c r="G135" s="204" t="s">
        <v>183</v>
      </c>
      <c r="H135" s="205">
        <v>1</v>
      </c>
      <c r="I135" s="206"/>
      <c r="J135" s="207">
        <f>ROUND(I135*H135,2)</f>
        <v>0</v>
      </c>
      <c r="K135" s="208"/>
      <c r="L135" s="36"/>
      <c r="M135" s="209" t="s">
        <v>1</v>
      </c>
      <c r="N135" s="210" t="s">
        <v>41</v>
      </c>
      <c r="O135" s="68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153</v>
      </c>
      <c r="AT135" s="213" t="s">
        <v>149</v>
      </c>
      <c r="AU135" s="213" t="s">
        <v>84</v>
      </c>
      <c r="AY135" s="14" t="s">
        <v>147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4" t="s">
        <v>84</v>
      </c>
      <c r="BK135" s="214">
        <f>ROUND(I135*H135,2)</f>
        <v>0</v>
      </c>
      <c r="BL135" s="14" t="s">
        <v>153</v>
      </c>
      <c r="BM135" s="213" t="s">
        <v>255</v>
      </c>
    </row>
    <row r="136" spans="1:65" s="2" customFormat="1" ht="16.5" customHeight="1">
      <c r="A136" s="31"/>
      <c r="B136" s="32"/>
      <c r="C136" s="201" t="s">
        <v>206</v>
      </c>
      <c r="D136" s="201" t="s">
        <v>149</v>
      </c>
      <c r="E136" s="202" t="s">
        <v>1150</v>
      </c>
      <c r="F136" s="203" t="s">
        <v>974</v>
      </c>
      <c r="G136" s="204" t="s">
        <v>183</v>
      </c>
      <c r="H136" s="205">
        <v>1</v>
      </c>
      <c r="I136" s="206"/>
      <c r="J136" s="207">
        <f>ROUND(I136*H136,2)</f>
        <v>0</v>
      </c>
      <c r="K136" s="208"/>
      <c r="L136" s="36"/>
      <c r="M136" s="226" t="s">
        <v>1</v>
      </c>
      <c r="N136" s="227" t="s">
        <v>41</v>
      </c>
      <c r="O136" s="228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153</v>
      </c>
      <c r="AT136" s="213" t="s">
        <v>149</v>
      </c>
      <c r="AU136" s="213" t="s">
        <v>84</v>
      </c>
      <c r="AY136" s="14" t="s">
        <v>147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4" t="s">
        <v>84</v>
      </c>
      <c r="BK136" s="214">
        <f>ROUND(I136*H136,2)</f>
        <v>0</v>
      </c>
      <c r="BL136" s="14" t="s">
        <v>153</v>
      </c>
      <c r="BM136" s="213" t="s">
        <v>264</v>
      </c>
    </row>
    <row r="137" spans="1:31" s="2" customFormat="1" ht="7" customHeight="1">
      <c r="A137" s="31"/>
      <c r="B137" s="51"/>
      <c r="C137" s="52"/>
      <c r="D137" s="52"/>
      <c r="E137" s="52"/>
      <c r="F137" s="52"/>
      <c r="G137" s="52"/>
      <c r="H137" s="52"/>
      <c r="I137" s="149"/>
      <c r="J137" s="52"/>
      <c r="K137" s="52"/>
      <c r="L137" s="36"/>
      <c r="M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</sheetData>
  <sheetProtection algorithmName="SHA-512" hashValue="plq+3y+MG2Jy0diIFnYlPexSvFQp3j4cr9eus1BWCC7z/I3WUU0HviRPl6iUXNHGSbuiDyZhBXQmfymDL6s8CA==" saltValue="M2XH/NIp7PpxS6GRok2vz5aBvshcSwoJGBCmiFjLp7C6uokB1pwxMSIkRXdmkP9kTRrk5dZuQ4U4Ebv9ZHMI2g==" spinCount="100000" sheet="1" objects="1" scenarios="1" formatColumns="0" formatRows="0" autoFilter="0"/>
  <autoFilter ref="C118:K13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HP-PC\HP</dc:creator>
  <cp:keywords/>
  <dc:description/>
  <cp:lastModifiedBy>iora</cp:lastModifiedBy>
  <dcterms:created xsi:type="dcterms:W3CDTF">2020-05-15T06:55:34Z</dcterms:created>
  <dcterms:modified xsi:type="dcterms:W3CDTF">2020-05-15T07:12:36Z</dcterms:modified>
  <cp:category/>
  <cp:version/>
  <cp:contentType/>
  <cp:contentStatus/>
</cp:coreProperties>
</file>